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8F160C0E-8CE8-4783-AFCA-0A5E9989FF0B}" xr6:coauthVersionLast="47" xr6:coauthVersionMax="47" xr10:uidLastSave="{00000000-0000-0000-0000-000000000000}"/>
  <bookViews>
    <workbookView xWindow="3885" yWindow="3885" windowWidth="21600" windowHeight="11385" xr2:uid="{00000000-000D-0000-FFFF-FFFF00000000}"/>
  </bookViews>
  <sheets>
    <sheet name="Weekly Availability Update" sheetId="4" r:id="rId1"/>
    <sheet name="Sheet1" sheetId="5" r:id="rId2"/>
  </sheets>
  <definedNames>
    <definedName name="_xlnm.Print_Area" localSheetId="0">'Weekly Availability Update'!$A$1:$I$93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4" l="1"/>
  <c r="F66" i="4"/>
  <c r="F61" i="4"/>
  <c r="D60" i="4"/>
  <c r="G46" i="4"/>
  <c r="G43" i="4"/>
  <c r="G24" i="4"/>
  <c r="I19" i="4"/>
  <c r="G14" i="4"/>
  <c r="F13" i="4"/>
  <c r="F88" i="4"/>
  <c r="I88" i="4" s="1"/>
  <c r="G50" i="4"/>
  <c r="F14" i="4"/>
  <c r="E9" i="4"/>
  <c r="E8" i="4"/>
  <c r="E7" i="4"/>
  <c r="I7" i="4" s="1"/>
  <c r="D86" i="4"/>
  <c r="I86" i="4" s="1"/>
  <c r="D85" i="4"/>
  <c r="I85" i="4" s="1"/>
  <c r="D84" i="4"/>
  <c r="I84" i="4" s="1"/>
  <c r="I75" i="4"/>
  <c r="F50" i="4"/>
  <c r="E47" i="4"/>
  <c r="E46" i="4"/>
  <c r="E43" i="4"/>
  <c r="D38" i="4"/>
  <c r="I38" i="4" s="1"/>
  <c r="D33" i="4"/>
  <c r="I33" i="4" s="1"/>
  <c r="D31" i="4"/>
  <c r="I31" i="4" s="1"/>
  <c r="E14" i="4"/>
  <c r="E12" i="4"/>
  <c r="E11" i="4"/>
  <c r="E6" i="4"/>
  <c r="D59" i="4"/>
  <c r="I59" i="4" s="1"/>
  <c r="E50" i="4"/>
  <c r="D47" i="4"/>
  <c r="D11" i="4"/>
  <c r="D61" i="4"/>
  <c r="I90" i="4"/>
  <c r="I18" i="4"/>
  <c r="I25" i="4"/>
  <c r="I63" i="4"/>
  <c r="I36" i="4"/>
  <c r="I30" i="4"/>
  <c r="I49" i="4"/>
  <c r="I48" i="4"/>
  <c r="I27" i="4"/>
  <c r="I39" i="4"/>
  <c r="I37" i="4"/>
  <c r="I35" i="4"/>
  <c r="I34" i="4"/>
  <c r="I32" i="4"/>
  <c r="I29" i="4"/>
  <c r="I64" i="4"/>
  <c r="I58" i="4"/>
  <c r="I57" i="4"/>
  <c r="I41" i="4"/>
  <c r="I93" i="4"/>
  <c r="I78" i="4"/>
  <c r="I79" i="4"/>
  <c r="I65" i="4"/>
  <c r="I26" i="4"/>
  <c r="I16" i="4"/>
  <c r="I89" i="4"/>
  <c r="I55" i="4"/>
  <c r="I81" i="4"/>
  <c r="I74" i="4"/>
  <c r="I77" i="4"/>
  <c r="I80" i="4"/>
  <c r="I76" i="4"/>
  <c r="I45" i="4"/>
  <c r="I15" i="4"/>
  <c r="I17" i="4"/>
  <c r="I51" i="4"/>
  <c r="I83" i="4" l="1"/>
  <c r="I22" i="4"/>
  <c r="I71" i="4"/>
  <c r="I68" i="4"/>
  <c r="I46" i="4"/>
  <c r="I73" i="4"/>
  <c r="I61" i="4"/>
  <c r="I70" i="4"/>
  <c r="I50" i="4"/>
  <c r="I4" i="4"/>
  <c r="I66" i="4"/>
  <c r="I6" i="4"/>
  <c r="I9" i="4"/>
  <c r="I62" i="4"/>
  <c r="I60" i="4"/>
  <c r="I43" i="4"/>
  <c r="I14" i="4"/>
  <c r="I69" i="4"/>
  <c r="I53" i="4"/>
  <c r="I47" i="4"/>
  <c r="I8" i="4"/>
  <c r="I92" i="4"/>
  <c r="I24" i="4"/>
  <c r="I13" i="4"/>
  <c r="I11" i="4"/>
  <c r="I52" i="4"/>
  <c r="I21" i="4"/>
  <c r="I12" i="4"/>
</calcChain>
</file>

<file path=xl/sharedStrings.xml><?xml version="1.0" encoding="utf-8"?>
<sst xmlns="http://schemas.openxmlformats.org/spreadsheetml/2006/main" count="123" uniqueCount="104">
  <si>
    <t>ITEM</t>
  </si>
  <si>
    <t>M</t>
  </si>
  <si>
    <t>T</t>
  </si>
  <si>
    <t>W</t>
  </si>
  <si>
    <t>TH</t>
  </si>
  <si>
    <t>F</t>
  </si>
  <si>
    <t>NOTES</t>
  </si>
  <si>
    <t>Start</t>
  </si>
  <si>
    <t>18 Per Tray</t>
  </si>
  <si>
    <t>15 Per Tray</t>
  </si>
  <si>
    <t>SUNPATIEN</t>
  </si>
  <si>
    <t xml:space="preserve">  </t>
  </si>
  <si>
    <t xml:space="preserve">18 Per Tray </t>
  </si>
  <si>
    <t>BEGONIA</t>
  </si>
  <si>
    <t>BEGONIA BIG</t>
  </si>
  <si>
    <t>Vodka</t>
  </si>
  <si>
    <t>Whiskey</t>
  </si>
  <si>
    <t>Cocktail Mix</t>
  </si>
  <si>
    <t>Green Leaf Red</t>
  </si>
  <si>
    <t>Green Leaf White</t>
  </si>
  <si>
    <t>Gin</t>
  </si>
  <si>
    <t>MARIGOLD</t>
  </si>
  <si>
    <t>Antigua Yellow</t>
  </si>
  <si>
    <t>Durango Mix</t>
  </si>
  <si>
    <t>Durango Yellow</t>
  </si>
  <si>
    <t>Salvia</t>
  </si>
  <si>
    <t>Vista Mix</t>
  </si>
  <si>
    <t>Janie Yellow</t>
  </si>
  <si>
    <t>Green Leaf Mix</t>
  </si>
  <si>
    <t>Durango Bolero</t>
  </si>
  <si>
    <t>Durango Orange</t>
  </si>
  <si>
    <t>Janie Orange</t>
  </si>
  <si>
    <t>Vic Blue</t>
  </si>
  <si>
    <t>Vista Red</t>
  </si>
  <si>
    <t>Durango Tangerine</t>
  </si>
  <si>
    <t>Big Bronze Leaf Rose</t>
  </si>
  <si>
    <t>CELOSIA</t>
  </si>
  <si>
    <t>Antigua Orange</t>
  </si>
  <si>
    <t>Profusion Mix</t>
  </si>
  <si>
    <t>ZINNIA</t>
  </si>
  <si>
    <t>ANGELONIA</t>
  </si>
  <si>
    <t>Serena Mix</t>
  </si>
  <si>
    <t>Serena Purple</t>
  </si>
  <si>
    <t>Serena White</t>
  </si>
  <si>
    <t>Big Bronze Leaf Red</t>
  </si>
  <si>
    <t>AGERATUM</t>
  </si>
  <si>
    <t>Vista Purple</t>
  </si>
  <si>
    <t>Blue</t>
  </si>
  <si>
    <t>Serena Rose</t>
  </si>
  <si>
    <t>Green Leaf Pink</t>
  </si>
  <si>
    <r>
      <t>New Look Red</t>
    </r>
    <r>
      <rPr>
        <sz val="10"/>
        <color rgb="FF000000"/>
        <rFont val="Franklin Gothic Book"/>
        <family val="2"/>
      </rPr>
      <t xml:space="preserve"> </t>
    </r>
  </si>
  <si>
    <t>Green Leaf Rose</t>
  </si>
  <si>
    <t>Fresh Look Yellow</t>
  </si>
  <si>
    <t>Fresh Look Red</t>
  </si>
  <si>
    <t>Gomphrena</t>
  </si>
  <si>
    <t>Purple</t>
  </si>
  <si>
    <t>PENTAS</t>
  </si>
  <si>
    <t>Graffiti Lipstick</t>
  </si>
  <si>
    <t>Graffiti Mix</t>
  </si>
  <si>
    <t>Graffiti Red Velvet</t>
  </si>
  <si>
    <t>Graffiti White</t>
  </si>
  <si>
    <t>Graffiti  Violet</t>
  </si>
  <si>
    <t>Cherry BiColor</t>
  </si>
  <si>
    <t>Compact Deep Rose</t>
  </si>
  <si>
    <t>Compact Lilac</t>
  </si>
  <si>
    <t>Compact Orchid Blush</t>
  </si>
  <si>
    <t>Compact Red Candy</t>
  </si>
  <si>
    <t>Compact Purple</t>
  </si>
  <si>
    <t>Compact Red</t>
  </si>
  <si>
    <t>Compact Rose Glow</t>
  </si>
  <si>
    <t>Compact White</t>
  </si>
  <si>
    <t>Fresh Look Orange</t>
  </si>
  <si>
    <t>Graffiti Pink</t>
  </si>
  <si>
    <t>Compact Hot Pink</t>
  </si>
  <si>
    <t>TORENIA</t>
  </si>
  <si>
    <t>Mix</t>
  </si>
  <si>
    <t>MELAMPODIUM</t>
  </si>
  <si>
    <t>Yellow</t>
  </si>
  <si>
    <t>COSMOS</t>
  </si>
  <si>
    <t>Apollo Mix</t>
  </si>
  <si>
    <t>Graffiti Cranberry</t>
  </si>
  <si>
    <t>Graffiti Fuscia</t>
  </si>
  <si>
    <t>Graffiti Ruby</t>
  </si>
  <si>
    <t>Graffiti True Pink</t>
  </si>
  <si>
    <t>COLEUS</t>
  </si>
  <si>
    <t>Oxblood</t>
  </si>
  <si>
    <t>Gold Lace</t>
  </si>
  <si>
    <t>Painted Lady</t>
  </si>
  <si>
    <t>Gold Edge</t>
  </si>
  <si>
    <t>Alabama</t>
  </si>
  <si>
    <t>Rustic Orange</t>
  </si>
  <si>
    <t>Othello</t>
  </si>
  <si>
    <t>Watermelon</t>
  </si>
  <si>
    <t>Red Head</t>
  </si>
  <si>
    <t>Inferno</t>
  </si>
  <si>
    <t>Wasabi</t>
  </si>
  <si>
    <t>Sweet Potato Vine</t>
  </si>
  <si>
    <t>Magenta</t>
  </si>
  <si>
    <t>Deep Blue</t>
  </si>
  <si>
    <t>Bright Ideas Yellow</t>
  </si>
  <si>
    <t>Bright Ideas Rusty Red</t>
  </si>
  <si>
    <t>Bright Ideas Black Heart</t>
  </si>
  <si>
    <t>DAILY AVAILABILITY UPDATE     DATE: 4/17/2024</t>
  </si>
  <si>
    <t>Available 4/18/24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</si>
</sst>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Bookman Old Style"/>
      <family val="1"/>
    </font>
    <font>
      <sz val="14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2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b/>
      <sz val="11"/>
      <color indexed="8"/>
      <name val="Calibri"/>
      <family val="2"/>
      <scheme val="minor"/>
    </font>
    <font>
      <sz val="12"/>
      <color theme="1"/>
      <name val="Franklin Gothic Book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rgb="FF000000"/>
      <name val="Franklin Gothic Book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4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left" vertical="center"/>
    </xf>
    <xf numFmtId="0" fontId="4" fillId="0" borderId="1" xfId="1" applyFont="1" applyBorder="1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/>
    <xf numFmtId="0" fontId="6" fillId="3" borderId="1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/>
    </xf>
    <xf numFmtId="0" fontId="16" fillId="2" borderId="1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</cellXfs>
  <cellStyles count="2">
    <cellStyle name="Normal" xfId="0" builtinId="0"/>
    <cellStyle name="Normal_Sales Sheet" xfId="1" xr:uid="{00000000-0005-0000-0000-000001000000}"/>
  </cellStyles>
  <dxfs count="0"/>
  <tableStyles count="0" defaultTableStyle="TableStyleMedium9" defaultPivotStyle="PivotStyleLight16"/>
  <colors>
    <mruColors>
      <color rgb="FF99CCFF"/>
      <color rgb="FF87CBF5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3"/>
  <sheetViews>
    <sheetView tabSelected="1" topLeftCell="A55" zoomScaleNormal="100" workbookViewId="0">
      <selection activeCell="B65" sqref="B65:B66"/>
    </sheetView>
  </sheetViews>
  <sheetFormatPr defaultColWidth="9.140625" defaultRowHeight="19.5" outlineLevelCol="1" x14ac:dyDescent="0.35"/>
  <cols>
    <col min="1" max="1" width="24.28515625" style="7" customWidth="1"/>
    <col min="2" max="2" width="12.42578125" style="20" customWidth="1"/>
    <col min="3" max="4" width="7.7109375" style="8" hidden="1" customWidth="1" outlineLevel="1"/>
    <col min="5" max="6" width="7" style="8" hidden="1" customWidth="1" outlineLevel="1"/>
    <col min="7" max="7" width="6.42578125" style="8" hidden="1" customWidth="1" outlineLevel="1"/>
    <col min="8" max="8" width="0.28515625" style="8" hidden="1" customWidth="1" outlineLevel="1"/>
    <col min="9" max="9" width="41.42578125" style="9" customWidth="1" collapsed="1"/>
    <col min="10" max="10" width="9.7109375" style="1" customWidth="1"/>
    <col min="11" max="16384" width="9.140625" style="1"/>
  </cols>
  <sheetData>
    <row r="1" spans="1:9" ht="19.5" customHeight="1" x14ac:dyDescent="0.35">
      <c r="A1" s="56" t="s">
        <v>102</v>
      </c>
      <c r="B1" s="57"/>
      <c r="C1" s="57"/>
      <c r="D1" s="57"/>
      <c r="E1" s="57"/>
      <c r="F1" s="57"/>
      <c r="G1" s="57"/>
      <c r="H1" s="57"/>
      <c r="I1" s="58"/>
    </row>
    <row r="2" spans="1:9" ht="15" customHeight="1" x14ac:dyDescent="0.25">
      <c r="A2" s="2" t="s">
        <v>0</v>
      </c>
      <c r="B2" s="17" t="s">
        <v>6</v>
      </c>
      <c r="C2" s="3" t="s">
        <v>7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2" t="s">
        <v>11</v>
      </c>
    </row>
    <row r="3" spans="1:9" ht="15" customHeight="1" x14ac:dyDescent="0.25">
      <c r="A3" s="2" t="s">
        <v>45</v>
      </c>
      <c r="B3" s="18" t="s">
        <v>8</v>
      </c>
      <c r="C3" s="15"/>
      <c r="D3" s="15"/>
      <c r="E3" s="15"/>
      <c r="F3" s="15"/>
      <c r="G3" s="15"/>
      <c r="H3" s="15"/>
      <c r="I3" s="14"/>
    </row>
    <row r="4" spans="1:9" ht="15" customHeight="1" x14ac:dyDescent="0.25">
      <c r="A4" s="4" t="s">
        <v>47</v>
      </c>
      <c r="B4" s="17"/>
      <c r="C4" s="51"/>
      <c r="D4" s="51"/>
      <c r="E4" s="51"/>
      <c r="F4" s="51"/>
      <c r="G4" s="51"/>
      <c r="H4" s="51"/>
      <c r="I4" s="52">
        <f>SUM(C4:H4)</f>
        <v>0</v>
      </c>
    </row>
    <row r="5" spans="1:9" ht="15" customHeight="1" x14ac:dyDescent="0.25">
      <c r="A5" s="2" t="s">
        <v>40</v>
      </c>
      <c r="B5" s="18" t="s">
        <v>8</v>
      </c>
      <c r="C5" s="15"/>
      <c r="D5" s="15"/>
      <c r="E5" s="15"/>
      <c r="F5" s="15"/>
      <c r="G5" s="15"/>
      <c r="H5" s="15"/>
      <c r="I5" s="14"/>
    </row>
    <row r="6" spans="1:9" ht="15" customHeight="1" x14ac:dyDescent="0.25">
      <c r="A6" s="4" t="s">
        <v>41</v>
      </c>
      <c r="B6" s="26"/>
      <c r="C6" s="31">
        <v>7956</v>
      </c>
      <c r="D6" s="31">
        <v>-18</v>
      </c>
      <c r="E6" s="31">
        <f>-396-108-90</f>
        <v>-594</v>
      </c>
      <c r="F6" s="31">
        <v>-4770</v>
      </c>
      <c r="G6" s="31">
        <v>-234</v>
      </c>
      <c r="H6" s="31"/>
      <c r="I6" s="32">
        <f>SUM(C6:H6)</f>
        <v>2340</v>
      </c>
    </row>
    <row r="7" spans="1:9" ht="15" customHeight="1" x14ac:dyDescent="0.25">
      <c r="A7" s="4" t="s">
        <v>42</v>
      </c>
      <c r="B7" s="26"/>
      <c r="C7" s="31">
        <v>7938</v>
      </c>
      <c r="D7" s="31">
        <v>-18</v>
      </c>
      <c r="E7" s="31">
        <f>-1590-18</f>
        <v>-1608</v>
      </c>
      <c r="F7" s="31"/>
      <c r="G7" s="31"/>
      <c r="H7" s="31"/>
      <c r="I7" s="32">
        <f>SUM(C7:H7)</f>
        <v>6312</v>
      </c>
    </row>
    <row r="8" spans="1:9" ht="15" customHeight="1" x14ac:dyDescent="0.25">
      <c r="A8" s="4" t="s">
        <v>43</v>
      </c>
      <c r="B8" s="26"/>
      <c r="C8" s="48">
        <v>3564</v>
      </c>
      <c r="D8" s="48">
        <v>-18</v>
      </c>
      <c r="E8" s="48">
        <f>-1590-18</f>
        <v>-1608</v>
      </c>
      <c r="F8" s="48"/>
      <c r="G8" s="48"/>
      <c r="H8" s="48"/>
      <c r="I8" s="49">
        <f>SUM(C8:H8)</f>
        <v>1938</v>
      </c>
    </row>
    <row r="9" spans="1:9" ht="15" customHeight="1" x14ac:dyDescent="0.25">
      <c r="A9" s="4" t="s">
        <v>48</v>
      </c>
      <c r="B9" s="26"/>
      <c r="C9" s="31">
        <v>3258</v>
      </c>
      <c r="D9" s="31">
        <v>-18</v>
      </c>
      <c r="E9" s="31">
        <f>-1590-18</f>
        <v>-1608</v>
      </c>
      <c r="F9" s="31"/>
      <c r="G9" s="31"/>
      <c r="H9" s="31"/>
      <c r="I9" s="32">
        <f>SUM(C9:H9)</f>
        <v>1632</v>
      </c>
    </row>
    <row r="10" spans="1:9" ht="15" customHeight="1" x14ac:dyDescent="0.25">
      <c r="A10" s="2" t="s">
        <v>13</v>
      </c>
      <c r="B10" s="18" t="s">
        <v>8</v>
      </c>
      <c r="C10" s="15"/>
      <c r="D10" s="15"/>
      <c r="E10" s="15"/>
      <c r="F10" s="15"/>
      <c r="G10" s="15"/>
      <c r="H10" s="15"/>
      <c r="I10" s="14"/>
    </row>
    <row r="11" spans="1:9" s="23" customFormat="1" ht="15" customHeight="1" x14ac:dyDescent="0.25">
      <c r="A11" s="4" t="s">
        <v>20</v>
      </c>
      <c r="B11" s="19"/>
      <c r="C11" s="10">
        <v>17568</v>
      </c>
      <c r="D11" s="24">
        <f>-36-414-3474</f>
        <v>-3924</v>
      </c>
      <c r="E11" s="24">
        <f>-36-216</f>
        <v>-252</v>
      </c>
      <c r="F11" s="24">
        <v>-252</v>
      </c>
      <c r="G11" s="24"/>
      <c r="H11" s="24"/>
      <c r="I11" s="11">
        <f>SUM(B11:H11)</f>
        <v>13140</v>
      </c>
    </row>
    <row r="12" spans="1:9" ht="15" customHeight="1" x14ac:dyDescent="0.25">
      <c r="A12" s="4" t="s">
        <v>15</v>
      </c>
      <c r="B12" s="19"/>
      <c r="C12" s="39">
        <v>7812</v>
      </c>
      <c r="D12" s="10">
        <v>-72</v>
      </c>
      <c r="E12" s="10">
        <f>-126-90-90-450-216</f>
        <v>-972</v>
      </c>
      <c r="F12" s="10"/>
      <c r="G12" s="10"/>
      <c r="H12" s="10"/>
      <c r="I12" s="11">
        <f t="shared" ref="I12" si="0">SUM(C12:H12)</f>
        <v>6768</v>
      </c>
    </row>
    <row r="13" spans="1:9" ht="15" customHeight="1" x14ac:dyDescent="0.25">
      <c r="A13" s="4" t="s">
        <v>16</v>
      </c>
      <c r="B13" s="19"/>
      <c r="C13" s="10">
        <v>5544</v>
      </c>
      <c r="D13" s="10">
        <v>-216</v>
      </c>
      <c r="E13" s="10">
        <v>-1098</v>
      </c>
      <c r="F13" s="10">
        <f>-18-36-288-36</f>
        <v>-378</v>
      </c>
      <c r="G13" s="10"/>
      <c r="H13" s="10"/>
      <c r="I13" s="11">
        <f t="shared" ref="I13:I19" si="1">SUM(C13:H13)</f>
        <v>3852</v>
      </c>
    </row>
    <row r="14" spans="1:9" ht="15" customHeight="1" x14ac:dyDescent="0.25">
      <c r="A14" s="4" t="s">
        <v>17</v>
      </c>
      <c r="B14" s="19"/>
      <c r="C14" s="10">
        <v>15678</v>
      </c>
      <c r="D14" s="10">
        <v>-4086</v>
      </c>
      <c r="E14" s="10">
        <f>-216-90</f>
        <v>-306</v>
      </c>
      <c r="F14" s="10">
        <f>-1098-36</f>
        <v>-1134</v>
      </c>
      <c r="G14" s="10">
        <f>-108-144</f>
        <v>-252</v>
      </c>
      <c r="H14" s="10"/>
      <c r="I14" s="11">
        <f t="shared" si="1"/>
        <v>9900</v>
      </c>
    </row>
    <row r="15" spans="1:9" ht="15" customHeight="1" x14ac:dyDescent="0.25">
      <c r="A15" s="35" t="s">
        <v>51</v>
      </c>
      <c r="B15" s="26"/>
      <c r="C15" s="10">
        <v>1692</v>
      </c>
      <c r="D15" s="10"/>
      <c r="E15" s="10"/>
      <c r="F15" s="10"/>
      <c r="G15" s="10"/>
      <c r="H15" s="10"/>
      <c r="I15" s="11">
        <f t="shared" si="1"/>
        <v>1692</v>
      </c>
    </row>
    <row r="16" spans="1:9" ht="15" customHeight="1" x14ac:dyDescent="0.25">
      <c r="A16" s="35" t="s">
        <v>18</v>
      </c>
      <c r="B16" s="26"/>
      <c r="C16" s="10">
        <v>432</v>
      </c>
      <c r="D16" s="10">
        <v>-216</v>
      </c>
      <c r="E16" s="10"/>
      <c r="F16" s="10"/>
      <c r="G16" s="10"/>
      <c r="H16" s="10"/>
      <c r="I16" s="11">
        <f>SUM(C16:H16)</f>
        <v>216</v>
      </c>
    </row>
    <row r="17" spans="1:9" ht="15" customHeight="1" x14ac:dyDescent="0.25">
      <c r="A17" s="35" t="s">
        <v>49</v>
      </c>
      <c r="B17" s="26"/>
      <c r="C17" s="5"/>
      <c r="D17" s="5"/>
      <c r="E17" s="5"/>
      <c r="F17" s="5"/>
      <c r="G17" s="5"/>
      <c r="H17" s="5"/>
      <c r="I17" s="6">
        <f t="shared" si="1"/>
        <v>0</v>
      </c>
    </row>
    <row r="18" spans="1:9" ht="15" customHeight="1" x14ac:dyDescent="0.25">
      <c r="A18" s="35" t="s">
        <v>19</v>
      </c>
      <c r="B18" s="26"/>
      <c r="C18" s="10">
        <v>3546</v>
      </c>
      <c r="D18" s="10">
        <v>-216</v>
      </c>
      <c r="E18" s="10">
        <v>1764</v>
      </c>
      <c r="F18" s="10"/>
      <c r="G18" s="10"/>
      <c r="H18" s="10"/>
      <c r="I18" s="11">
        <f t="shared" si="1"/>
        <v>5094</v>
      </c>
    </row>
    <row r="19" spans="1:9" ht="15" customHeight="1" x14ac:dyDescent="0.25">
      <c r="A19" s="35" t="s">
        <v>28</v>
      </c>
      <c r="B19" s="26"/>
      <c r="C19" s="10">
        <v>3636</v>
      </c>
      <c r="D19" s="10">
        <v>-216</v>
      </c>
      <c r="E19" s="10">
        <v>4284</v>
      </c>
      <c r="F19" s="10"/>
      <c r="G19" s="10"/>
      <c r="H19" s="10"/>
      <c r="I19" s="11">
        <f t="shared" si="1"/>
        <v>7704</v>
      </c>
    </row>
    <row r="20" spans="1:9" ht="15" customHeight="1" x14ac:dyDescent="0.25">
      <c r="A20" s="36" t="s">
        <v>14</v>
      </c>
      <c r="B20" s="18" t="s">
        <v>9</v>
      </c>
      <c r="C20" s="15"/>
      <c r="D20" s="15"/>
      <c r="E20" s="15"/>
      <c r="F20" s="15"/>
      <c r="G20" s="15"/>
      <c r="H20" s="15"/>
      <c r="I20" s="14"/>
    </row>
    <row r="21" spans="1:9" ht="15" customHeight="1" x14ac:dyDescent="0.25">
      <c r="A21" s="35" t="s">
        <v>35</v>
      </c>
      <c r="B21" s="26"/>
      <c r="C21" s="10">
        <v>16770</v>
      </c>
      <c r="D21" s="10">
        <v>-225</v>
      </c>
      <c r="E21" s="10"/>
      <c r="F21" s="10"/>
      <c r="G21" s="10"/>
      <c r="H21" s="10"/>
      <c r="I21" s="11">
        <f>SUM(C21:H21)</f>
        <v>16545</v>
      </c>
    </row>
    <row r="22" spans="1:9" ht="15" customHeight="1" x14ac:dyDescent="0.25">
      <c r="A22" s="35" t="s">
        <v>44</v>
      </c>
      <c r="B22" s="26"/>
      <c r="C22" s="10">
        <v>9975</v>
      </c>
      <c r="D22" s="10">
        <v>-225</v>
      </c>
      <c r="E22" s="10"/>
      <c r="F22" s="10"/>
      <c r="G22" s="10"/>
      <c r="H22" s="10"/>
      <c r="I22" s="11">
        <f>SUM(C22:H22)</f>
        <v>9750</v>
      </c>
    </row>
    <row r="23" spans="1:9" ht="15" customHeight="1" x14ac:dyDescent="0.25">
      <c r="A23" s="36" t="s">
        <v>36</v>
      </c>
      <c r="B23" s="18" t="s">
        <v>8</v>
      </c>
      <c r="C23" s="15"/>
      <c r="D23" s="15"/>
      <c r="E23" s="15"/>
      <c r="F23" s="15"/>
      <c r="G23" s="15"/>
      <c r="H23" s="15"/>
      <c r="I23" s="14"/>
    </row>
    <row r="24" spans="1:9" ht="15" customHeight="1" x14ac:dyDescent="0.3">
      <c r="A24" s="35" t="s">
        <v>50</v>
      </c>
      <c r="B24" s="26"/>
      <c r="C24" s="40">
        <v>3978</v>
      </c>
      <c r="D24" s="10">
        <v>-36</v>
      </c>
      <c r="E24" s="10">
        <v>-36</v>
      </c>
      <c r="F24" s="10">
        <v>-1638</v>
      </c>
      <c r="G24" s="10">
        <f>-288-36</f>
        <v>-324</v>
      </c>
      <c r="H24" s="10"/>
      <c r="I24" s="11">
        <f>SUM(C24:H24)</f>
        <v>1944</v>
      </c>
    </row>
    <row r="25" spans="1:9" ht="15" customHeight="1" x14ac:dyDescent="0.3">
      <c r="A25" s="35" t="s">
        <v>71</v>
      </c>
      <c r="B25" s="26"/>
      <c r="C25" s="50">
        <v>1998</v>
      </c>
      <c r="D25" s="10">
        <v>-36</v>
      </c>
      <c r="E25" s="10">
        <v>-108</v>
      </c>
      <c r="F25" s="10">
        <v>-36</v>
      </c>
      <c r="G25" s="10">
        <v>-144</v>
      </c>
      <c r="H25" s="10"/>
      <c r="I25" s="11">
        <f>SUM(C25:H25)</f>
        <v>1674</v>
      </c>
    </row>
    <row r="26" spans="1:9" ht="15" customHeight="1" x14ac:dyDescent="0.25">
      <c r="A26" s="35" t="s">
        <v>52</v>
      </c>
      <c r="B26" s="26"/>
      <c r="C26" s="10">
        <v>3996</v>
      </c>
      <c r="D26" s="10">
        <v>-108</v>
      </c>
      <c r="E26" s="10">
        <v>-36</v>
      </c>
      <c r="F26" s="10">
        <v>-144</v>
      </c>
      <c r="G26" s="10"/>
      <c r="H26" s="10"/>
      <c r="I26" s="11">
        <f>SUM(C26:H26)</f>
        <v>3708</v>
      </c>
    </row>
    <row r="27" spans="1:9" ht="15" customHeight="1" x14ac:dyDescent="0.25">
      <c r="A27" s="35" t="s">
        <v>53</v>
      </c>
      <c r="B27" s="26"/>
      <c r="C27" s="10">
        <v>3294</v>
      </c>
      <c r="D27" s="10">
        <v>-36</v>
      </c>
      <c r="E27" s="10">
        <v>-108</v>
      </c>
      <c r="F27" s="10">
        <v>-144</v>
      </c>
      <c r="G27" s="10"/>
      <c r="H27" s="10"/>
      <c r="I27" s="11">
        <f>SUM(C27:H27)</f>
        <v>3006</v>
      </c>
    </row>
    <row r="28" spans="1:9" ht="15" customHeight="1" x14ac:dyDescent="0.25">
      <c r="A28" s="36" t="s">
        <v>84</v>
      </c>
      <c r="B28" s="18" t="s">
        <v>8</v>
      </c>
      <c r="C28" s="15"/>
      <c r="D28" s="15"/>
      <c r="E28" s="15"/>
      <c r="F28" s="15"/>
      <c r="G28" s="15"/>
      <c r="H28" s="15"/>
      <c r="I28" s="14"/>
    </row>
    <row r="29" spans="1:9" ht="15" customHeight="1" x14ac:dyDescent="0.25">
      <c r="A29" s="35" t="s">
        <v>85</v>
      </c>
      <c r="B29" s="26"/>
      <c r="C29" s="5"/>
      <c r="D29" s="5"/>
      <c r="E29" s="5"/>
      <c r="F29" s="5"/>
      <c r="G29" s="5"/>
      <c r="H29" s="5"/>
      <c r="I29" s="6">
        <f t="shared" ref="I29:I37" si="2">SUM(B29:H29)</f>
        <v>0</v>
      </c>
    </row>
    <row r="30" spans="1:9" ht="15" customHeight="1" x14ac:dyDescent="0.25">
      <c r="A30" s="35" t="s">
        <v>86</v>
      </c>
      <c r="B30" s="26"/>
      <c r="C30" s="5"/>
      <c r="D30" s="5"/>
      <c r="E30" s="5"/>
      <c r="F30" s="5"/>
      <c r="G30" s="5"/>
      <c r="H30" s="5"/>
      <c r="I30" s="6">
        <f t="shared" si="2"/>
        <v>0</v>
      </c>
    </row>
    <row r="31" spans="1:9" ht="15" customHeight="1" x14ac:dyDescent="0.25">
      <c r="A31" s="35" t="s">
        <v>87</v>
      </c>
      <c r="B31" s="26"/>
      <c r="C31" s="10">
        <v>90</v>
      </c>
      <c r="D31" s="10">
        <f>-36+18</f>
        <v>-18</v>
      </c>
      <c r="E31" s="10">
        <v>180</v>
      </c>
      <c r="F31" s="10"/>
      <c r="G31" s="10"/>
      <c r="H31" s="10"/>
      <c r="I31" s="11">
        <f t="shared" si="2"/>
        <v>252</v>
      </c>
    </row>
    <row r="32" spans="1:9" ht="15" customHeight="1" x14ac:dyDescent="0.25">
      <c r="A32" s="35" t="s">
        <v>88</v>
      </c>
      <c r="B32" s="26"/>
      <c r="C32" s="10">
        <v>180</v>
      </c>
      <c r="D32" s="10">
        <v>18</v>
      </c>
      <c r="E32" s="10">
        <v>180</v>
      </c>
      <c r="F32" s="10"/>
      <c r="G32" s="10"/>
      <c r="H32" s="10"/>
      <c r="I32" s="11">
        <f t="shared" si="2"/>
        <v>378</v>
      </c>
    </row>
    <row r="33" spans="1:9" ht="15" customHeight="1" x14ac:dyDescent="0.25">
      <c r="A33" s="35" t="s">
        <v>89</v>
      </c>
      <c r="B33" s="26"/>
      <c r="C33" s="10">
        <v>360</v>
      </c>
      <c r="D33" s="10">
        <f>-36+18</f>
        <v>-18</v>
      </c>
      <c r="E33" s="10">
        <v>180</v>
      </c>
      <c r="F33" s="10"/>
      <c r="G33" s="10"/>
      <c r="H33" s="10"/>
      <c r="I33" s="11">
        <f t="shared" si="2"/>
        <v>522</v>
      </c>
    </row>
    <row r="34" spans="1:9" ht="15" customHeight="1" x14ac:dyDescent="0.25">
      <c r="A34" s="35" t="s">
        <v>90</v>
      </c>
      <c r="B34" s="26"/>
      <c r="C34" s="10">
        <v>108</v>
      </c>
      <c r="D34" s="10"/>
      <c r="E34" s="10"/>
      <c r="F34" s="10"/>
      <c r="G34" s="10"/>
      <c r="H34" s="10"/>
      <c r="I34" s="11">
        <f t="shared" si="2"/>
        <v>108</v>
      </c>
    </row>
    <row r="35" spans="1:9" ht="15" customHeight="1" x14ac:dyDescent="0.25">
      <c r="A35" s="35" t="s">
        <v>91</v>
      </c>
      <c r="B35" s="26"/>
      <c r="C35" s="10">
        <v>18</v>
      </c>
      <c r="D35" s="10">
        <v>180</v>
      </c>
      <c r="E35" s="10"/>
      <c r="F35" s="10"/>
      <c r="G35" s="10"/>
      <c r="H35" s="10"/>
      <c r="I35" s="11">
        <f t="shared" si="2"/>
        <v>198</v>
      </c>
    </row>
    <row r="36" spans="1:9" ht="15" customHeight="1" x14ac:dyDescent="0.25">
      <c r="A36" s="35" t="s">
        <v>92</v>
      </c>
      <c r="B36" s="26"/>
      <c r="C36" s="5"/>
      <c r="D36" s="5"/>
      <c r="E36" s="5"/>
      <c r="F36" s="5"/>
      <c r="G36" s="5"/>
      <c r="H36" s="5"/>
      <c r="I36" s="6">
        <f t="shared" si="2"/>
        <v>0</v>
      </c>
    </row>
    <row r="37" spans="1:9" ht="15" customHeight="1" x14ac:dyDescent="0.25">
      <c r="A37" s="35" t="s">
        <v>93</v>
      </c>
      <c r="B37" s="26"/>
      <c r="C37" s="10">
        <v>180</v>
      </c>
      <c r="D37" s="10"/>
      <c r="E37" s="10"/>
      <c r="F37" s="10"/>
      <c r="G37" s="10"/>
      <c r="H37" s="10"/>
      <c r="I37" s="11">
        <f t="shared" si="2"/>
        <v>180</v>
      </c>
    </row>
    <row r="38" spans="1:9" ht="15" customHeight="1" x14ac:dyDescent="0.25">
      <c r="A38" s="35" t="s">
        <v>94</v>
      </c>
      <c r="B38" s="26"/>
      <c r="C38" s="10">
        <v>144</v>
      </c>
      <c r="D38" s="10">
        <f>-36+18</f>
        <v>-18</v>
      </c>
      <c r="E38" s="10"/>
      <c r="F38" s="10"/>
      <c r="G38" s="10"/>
      <c r="H38" s="10"/>
      <c r="I38" s="11">
        <f>SUM(C38:H38)</f>
        <v>126</v>
      </c>
    </row>
    <row r="39" spans="1:9" ht="15" customHeight="1" x14ac:dyDescent="0.25">
      <c r="A39" s="35" t="s">
        <v>95</v>
      </c>
      <c r="B39" s="26"/>
      <c r="C39" s="5"/>
      <c r="D39" s="5"/>
      <c r="E39" s="5"/>
      <c r="F39" s="5"/>
      <c r="G39" s="5"/>
      <c r="H39" s="5"/>
      <c r="I39" s="6">
        <f>SUM(C39:H39)</f>
        <v>0</v>
      </c>
    </row>
    <row r="40" spans="1:9" ht="15" customHeight="1" x14ac:dyDescent="0.25">
      <c r="A40" s="36" t="s">
        <v>78</v>
      </c>
      <c r="B40" s="18" t="s">
        <v>8</v>
      </c>
      <c r="C40" s="15"/>
      <c r="D40" s="15"/>
      <c r="E40" s="15"/>
      <c r="F40" s="15"/>
      <c r="G40" s="15"/>
      <c r="H40" s="15"/>
      <c r="I40" s="14"/>
    </row>
    <row r="41" spans="1:9" ht="15" customHeight="1" x14ac:dyDescent="0.25">
      <c r="A41" s="35" t="s">
        <v>79</v>
      </c>
      <c r="B41" s="25"/>
      <c r="C41" s="5"/>
      <c r="D41" s="5"/>
      <c r="E41" s="5"/>
      <c r="F41" s="5"/>
      <c r="G41" s="5"/>
      <c r="H41" s="5"/>
      <c r="I41" s="6">
        <f>SUM(C41:H41)</f>
        <v>0</v>
      </c>
    </row>
    <row r="42" spans="1:9" ht="15" customHeight="1" x14ac:dyDescent="0.25">
      <c r="A42" s="2" t="s">
        <v>54</v>
      </c>
      <c r="B42" s="18" t="s">
        <v>8</v>
      </c>
      <c r="C42" s="15"/>
      <c r="D42" s="15"/>
      <c r="E42" s="15"/>
      <c r="F42" s="15"/>
      <c r="G42" s="15"/>
      <c r="H42" s="15"/>
      <c r="I42" s="14"/>
    </row>
    <row r="43" spans="1:9" ht="15" customHeight="1" x14ac:dyDescent="0.25">
      <c r="A43" s="4" t="s">
        <v>55</v>
      </c>
      <c r="B43" s="17"/>
      <c r="C43" s="10">
        <v>7434</v>
      </c>
      <c r="D43" s="10">
        <v>-36</v>
      </c>
      <c r="E43" s="10">
        <f>-36-18</f>
        <v>-54</v>
      </c>
      <c r="F43" s="10">
        <v>-1098</v>
      </c>
      <c r="G43" s="10">
        <f>-216-36</f>
        <v>-252</v>
      </c>
      <c r="H43" s="10"/>
      <c r="I43" s="11">
        <f>SUM(C43:H43)</f>
        <v>5994</v>
      </c>
    </row>
    <row r="44" spans="1:9" ht="13.5" customHeight="1" x14ac:dyDescent="0.25">
      <c r="A44" s="2" t="s">
        <v>21</v>
      </c>
      <c r="B44" s="18" t="s">
        <v>8</v>
      </c>
      <c r="C44" s="15"/>
      <c r="D44" s="15"/>
      <c r="E44" s="15"/>
      <c r="F44" s="15"/>
      <c r="G44" s="15"/>
      <c r="H44" s="15"/>
      <c r="I44" s="14"/>
    </row>
    <row r="45" spans="1:9" ht="13.5" customHeight="1" x14ac:dyDescent="0.25">
      <c r="A45" s="4" t="s">
        <v>37</v>
      </c>
      <c r="B45" s="19"/>
      <c r="C45" s="10">
        <v>900</v>
      </c>
      <c r="D45" s="10">
        <v>-216</v>
      </c>
      <c r="E45" s="10"/>
      <c r="F45" s="10"/>
      <c r="G45" s="10"/>
      <c r="H45" s="10"/>
      <c r="I45" s="11">
        <f t="shared" ref="I45" si="3">SUM(C45:H45)</f>
        <v>684</v>
      </c>
    </row>
    <row r="46" spans="1:9" ht="13.5" customHeight="1" x14ac:dyDescent="0.25">
      <c r="A46" s="4" t="s">
        <v>22</v>
      </c>
      <c r="B46" s="26"/>
      <c r="C46" s="37">
        <v>14634</v>
      </c>
      <c r="D46" s="37">
        <v>-36</v>
      </c>
      <c r="E46" s="37">
        <f>-36-216</f>
        <v>-252</v>
      </c>
      <c r="F46" s="37">
        <v>-2178</v>
      </c>
      <c r="G46" s="37">
        <f>-108-288-36</f>
        <v>-432</v>
      </c>
      <c r="H46" s="37"/>
      <c r="I46" s="38">
        <f t="shared" ref="I46:I53" si="4">SUM(C46:H46)</f>
        <v>11736</v>
      </c>
    </row>
    <row r="47" spans="1:9" ht="15" customHeight="1" x14ac:dyDescent="0.25">
      <c r="A47" s="4" t="s">
        <v>23</v>
      </c>
      <c r="B47" s="26"/>
      <c r="C47" s="37">
        <v>9864</v>
      </c>
      <c r="D47" s="37">
        <f>-792-180</f>
        <v>-972</v>
      </c>
      <c r="E47" s="37">
        <f>-162-90</f>
        <v>-252</v>
      </c>
      <c r="F47" s="37">
        <v>-18</v>
      </c>
      <c r="G47" s="37"/>
      <c r="H47" s="37"/>
      <c r="I47" s="38">
        <f t="shared" si="4"/>
        <v>8622</v>
      </c>
    </row>
    <row r="48" spans="1:9" ht="15" customHeight="1" x14ac:dyDescent="0.25">
      <c r="A48" s="4" t="s">
        <v>29</v>
      </c>
      <c r="B48" s="26"/>
      <c r="C48" s="37">
        <v>954</v>
      </c>
      <c r="D48" s="37">
        <v>-108</v>
      </c>
      <c r="E48" s="37">
        <v>-36</v>
      </c>
      <c r="F48" s="37"/>
      <c r="G48" s="37"/>
      <c r="H48" s="37"/>
      <c r="I48" s="38">
        <f t="shared" si="4"/>
        <v>810</v>
      </c>
    </row>
    <row r="49" spans="1:9" ht="15" customHeight="1" x14ac:dyDescent="0.25">
      <c r="A49" s="4" t="s">
        <v>30</v>
      </c>
      <c r="B49" s="26"/>
      <c r="C49" s="10">
        <v>936</v>
      </c>
      <c r="D49" s="10">
        <v>3510</v>
      </c>
      <c r="E49" s="10"/>
      <c r="F49" s="10"/>
      <c r="G49" s="10"/>
      <c r="H49" s="10"/>
      <c r="I49" s="11">
        <f t="shared" si="4"/>
        <v>4446</v>
      </c>
    </row>
    <row r="50" spans="1:9" ht="15" customHeight="1" x14ac:dyDescent="0.25">
      <c r="A50" s="4" t="s">
        <v>24</v>
      </c>
      <c r="B50" s="17"/>
      <c r="C50" s="10">
        <v>5346</v>
      </c>
      <c r="D50" s="10">
        <v>-72</v>
      </c>
      <c r="E50" s="10">
        <f>-126-396-3474</f>
        <v>-3996</v>
      </c>
      <c r="F50" s="10">
        <f>-18-90</f>
        <v>-108</v>
      </c>
      <c r="G50" s="10">
        <f>-36-216</f>
        <v>-252</v>
      </c>
      <c r="H50" s="10"/>
      <c r="I50" s="11">
        <f t="shared" si="4"/>
        <v>918</v>
      </c>
    </row>
    <row r="51" spans="1:9" ht="15" customHeight="1" x14ac:dyDescent="0.25">
      <c r="A51" s="4" t="s">
        <v>34</v>
      </c>
      <c r="B51" s="26"/>
      <c r="C51" s="10">
        <v>990</v>
      </c>
      <c r="D51" s="10">
        <v>-36</v>
      </c>
      <c r="E51" s="10"/>
      <c r="F51" s="10"/>
      <c r="G51" s="10"/>
      <c r="H51" s="10"/>
      <c r="I51" s="11">
        <f>SUM(C51:H51)</f>
        <v>954</v>
      </c>
    </row>
    <row r="52" spans="1:9" ht="15" customHeight="1" x14ac:dyDescent="0.25">
      <c r="A52" s="4" t="s">
        <v>27</v>
      </c>
      <c r="B52" s="19"/>
      <c r="C52" s="10">
        <v>3636</v>
      </c>
      <c r="D52" s="10"/>
      <c r="E52" s="10"/>
      <c r="F52" s="10"/>
      <c r="G52" s="10"/>
      <c r="H52" s="10"/>
      <c r="I52" s="11">
        <f t="shared" si="4"/>
        <v>3636</v>
      </c>
    </row>
    <row r="53" spans="1:9" ht="15" customHeight="1" x14ac:dyDescent="0.25">
      <c r="A53" s="4" t="s">
        <v>31</v>
      </c>
      <c r="B53" s="19"/>
      <c r="C53" s="10">
        <v>486</v>
      </c>
      <c r="D53" s="10"/>
      <c r="E53" s="10"/>
      <c r="F53" s="10"/>
      <c r="G53" s="10"/>
      <c r="H53" s="10"/>
      <c r="I53" s="11">
        <f t="shared" si="4"/>
        <v>486</v>
      </c>
    </row>
    <row r="54" spans="1:9" ht="15" customHeight="1" x14ac:dyDescent="0.25">
      <c r="A54" s="2" t="s">
        <v>76</v>
      </c>
      <c r="B54" s="18" t="s">
        <v>8</v>
      </c>
      <c r="C54" s="15"/>
      <c r="D54" s="15"/>
      <c r="E54" s="15"/>
      <c r="F54" s="15"/>
      <c r="G54" s="15"/>
      <c r="H54" s="15"/>
      <c r="I54" s="14"/>
    </row>
    <row r="55" spans="1:9" ht="15" customHeight="1" x14ac:dyDescent="0.25">
      <c r="A55" s="4" t="s">
        <v>77</v>
      </c>
      <c r="B55" s="26"/>
      <c r="C55" s="10">
        <v>1260</v>
      </c>
      <c r="D55" s="10">
        <v>-108</v>
      </c>
      <c r="E55" s="10"/>
      <c r="F55" s="10"/>
      <c r="G55" s="10"/>
      <c r="H55" s="10"/>
      <c r="I55" s="11">
        <f>SUM(C55:H55)</f>
        <v>1152</v>
      </c>
    </row>
    <row r="56" spans="1:9" ht="15" customHeight="1" x14ac:dyDescent="0.25">
      <c r="A56" s="2" t="s">
        <v>56</v>
      </c>
      <c r="B56" s="18" t="s">
        <v>8</v>
      </c>
      <c r="C56" s="15"/>
      <c r="D56" s="15"/>
      <c r="E56" s="15"/>
      <c r="F56" s="15"/>
      <c r="G56" s="15"/>
      <c r="H56" s="15"/>
      <c r="I56" s="14"/>
    </row>
    <row r="57" spans="1:9" ht="15" customHeight="1" x14ac:dyDescent="0.25">
      <c r="A57" s="4" t="s">
        <v>80</v>
      </c>
      <c r="B57" s="34" t="s">
        <v>103</v>
      </c>
      <c r="C57" s="10">
        <v>720</v>
      </c>
      <c r="D57" s="10">
        <v>-36</v>
      </c>
      <c r="E57" s="10"/>
      <c r="F57" s="10"/>
      <c r="G57" s="10"/>
      <c r="H57" s="10"/>
      <c r="I57" s="11">
        <f>SUM(C57:H57)</f>
        <v>684</v>
      </c>
    </row>
    <row r="58" spans="1:9" ht="15" customHeight="1" x14ac:dyDescent="0.25">
      <c r="A58" s="4" t="s">
        <v>81</v>
      </c>
      <c r="B58" s="26"/>
      <c r="C58" s="5"/>
      <c r="D58" s="5"/>
      <c r="E58" s="5"/>
      <c r="F58" s="5"/>
      <c r="G58" s="5"/>
      <c r="H58" s="5"/>
      <c r="I58" s="6">
        <f>SUM(C58:H58)</f>
        <v>0</v>
      </c>
    </row>
    <row r="59" spans="1:9" ht="15" customHeight="1" x14ac:dyDescent="0.25">
      <c r="A59" s="4" t="s">
        <v>57</v>
      </c>
      <c r="B59" s="34" t="s">
        <v>103</v>
      </c>
      <c r="C59" s="10">
        <v>4662</v>
      </c>
      <c r="D59" s="10">
        <f>-540-324</f>
        <v>-864</v>
      </c>
      <c r="E59" s="10">
        <v>-36</v>
      </c>
      <c r="F59" s="10">
        <v>-36</v>
      </c>
      <c r="G59" s="10">
        <v>2556</v>
      </c>
      <c r="H59" s="10"/>
      <c r="I59" s="11">
        <f>SUM(C59:H59)</f>
        <v>6282</v>
      </c>
    </row>
    <row r="60" spans="1:9" ht="15" customHeight="1" x14ac:dyDescent="0.25">
      <c r="A60" s="4" t="s">
        <v>58</v>
      </c>
      <c r="B60" s="26"/>
      <c r="C60" s="10">
        <v>4680</v>
      </c>
      <c r="D60" s="10">
        <f>-306-54-180-18-36+30240</f>
        <v>29646</v>
      </c>
      <c r="E60" s="10"/>
      <c r="F60" s="10"/>
      <c r="G60" s="10"/>
      <c r="H60" s="10"/>
      <c r="I60" s="11">
        <f t="shared" ref="I60:I66" si="5">SUM(C60:H60)</f>
        <v>34326</v>
      </c>
    </row>
    <row r="61" spans="1:9" ht="15" customHeight="1" x14ac:dyDescent="0.25">
      <c r="A61" s="4" t="s">
        <v>72</v>
      </c>
      <c r="B61" s="34" t="s">
        <v>103</v>
      </c>
      <c r="C61" s="10">
        <v>2988</v>
      </c>
      <c r="D61" s="10">
        <f>-126-36</f>
        <v>-162</v>
      </c>
      <c r="E61" s="10">
        <v>-36</v>
      </c>
      <c r="F61" s="10">
        <f>-54+3276</f>
        <v>3222</v>
      </c>
      <c r="G61" s="10"/>
      <c r="H61" s="10"/>
      <c r="I61" s="11">
        <f t="shared" si="5"/>
        <v>6012</v>
      </c>
    </row>
    <row r="62" spans="1:9" ht="15" customHeight="1" x14ac:dyDescent="0.25">
      <c r="A62" s="4" t="s">
        <v>59</v>
      </c>
      <c r="B62" s="34" t="s">
        <v>103</v>
      </c>
      <c r="C62" s="10">
        <v>2484</v>
      </c>
      <c r="D62" s="10">
        <v>-36</v>
      </c>
      <c r="E62" s="10">
        <v>2016</v>
      </c>
      <c r="F62" s="10"/>
      <c r="G62" s="10"/>
      <c r="H62" s="10"/>
      <c r="I62" s="11">
        <f t="shared" si="5"/>
        <v>4464</v>
      </c>
    </row>
    <row r="63" spans="1:9" ht="15" customHeight="1" x14ac:dyDescent="0.25">
      <c r="A63" s="4" t="s">
        <v>82</v>
      </c>
      <c r="B63" s="26"/>
      <c r="C63" s="5"/>
      <c r="D63" s="5"/>
      <c r="E63" s="5"/>
      <c r="F63" s="5"/>
      <c r="G63" s="5"/>
      <c r="H63" s="5"/>
      <c r="I63" s="6">
        <f t="shared" si="5"/>
        <v>0</v>
      </c>
    </row>
    <row r="64" spans="1:9" ht="15" customHeight="1" x14ac:dyDescent="0.25">
      <c r="A64" s="4" t="s">
        <v>83</v>
      </c>
      <c r="B64" s="26"/>
      <c r="C64" s="5"/>
      <c r="D64" s="5"/>
      <c r="E64" s="5"/>
      <c r="F64" s="5"/>
      <c r="G64" s="5"/>
      <c r="H64" s="5"/>
      <c r="I64" s="6">
        <f t="shared" si="5"/>
        <v>0</v>
      </c>
    </row>
    <row r="65" spans="1:9" ht="15" customHeight="1" x14ac:dyDescent="0.25">
      <c r="A65" s="4" t="s">
        <v>61</v>
      </c>
      <c r="B65" s="34" t="s">
        <v>103</v>
      </c>
      <c r="C65" s="10">
        <v>1080</v>
      </c>
      <c r="D65" s="10">
        <v>-126</v>
      </c>
      <c r="E65" s="10">
        <v>-36</v>
      </c>
      <c r="F65" s="10">
        <v>2250</v>
      </c>
      <c r="G65" s="10"/>
      <c r="H65" s="10"/>
      <c r="I65" s="11">
        <f t="shared" si="5"/>
        <v>3168</v>
      </c>
    </row>
    <row r="66" spans="1:9" ht="15" customHeight="1" x14ac:dyDescent="0.25">
      <c r="A66" s="4" t="s">
        <v>60</v>
      </c>
      <c r="B66" s="34" t="s">
        <v>103</v>
      </c>
      <c r="C66" s="10">
        <v>576</v>
      </c>
      <c r="D66" s="10">
        <v>-324</v>
      </c>
      <c r="E66" s="10">
        <v>-36</v>
      </c>
      <c r="F66" s="10">
        <f>-36+2754</f>
        <v>2718</v>
      </c>
      <c r="G66" s="10"/>
      <c r="H66" s="10"/>
      <c r="I66" s="11">
        <f t="shared" si="5"/>
        <v>2934</v>
      </c>
    </row>
    <row r="67" spans="1:9" ht="15" customHeight="1" x14ac:dyDescent="0.25">
      <c r="A67" s="2" t="s">
        <v>25</v>
      </c>
      <c r="B67" s="18" t="s">
        <v>12</v>
      </c>
      <c r="C67" s="15"/>
      <c r="D67" s="15"/>
      <c r="E67" s="15"/>
      <c r="F67" s="15"/>
      <c r="G67" s="15"/>
      <c r="H67" s="15"/>
      <c r="I67" s="16"/>
    </row>
    <row r="68" spans="1:9" ht="15" customHeight="1" x14ac:dyDescent="0.25">
      <c r="A68" s="4" t="s">
        <v>32</v>
      </c>
      <c r="B68" s="45"/>
      <c r="C68" s="21">
        <v>28944</v>
      </c>
      <c r="D68" s="21">
        <f>-36-216-36</f>
        <v>-288</v>
      </c>
      <c r="E68" s="21"/>
      <c r="F68" s="21"/>
      <c r="G68" s="21"/>
      <c r="H68" s="21"/>
      <c r="I68" s="22">
        <f>SUM(C68:H68)</f>
        <v>28656</v>
      </c>
    </row>
    <row r="69" spans="1:9" ht="15" customHeight="1" x14ac:dyDescent="0.25">
      <c r="A69" s="4" t="s">
        <v>26</v>
      </c>
      <c r="B69" s="45"/>
      <c r="C69" s="5"/>
      <c r="D69" s="5"/>
      <c r="E69" s="5"/>
      <c r="F69" s="5"/>
      <c r="G69" s="5"/>
      <c r="H69" s="5"/>
      <c r="I69" s="6">
        <f>SUM(C69:H69)</f>
        <v>0</v>
      </c>
    </row>
    <row r="70" spans="1:9" ht="15" customHeight="1" x14ac:dyDescent="0.25">
      <c r="A70" s="4" t="s">
        <v>46</v>
      </c>
      <c r="B70" s="45"/>
      <c r="C70" s="5"/>
      <c r="D70" s="5"/>
      <c r="E70" s="5"/>
      <c r="F70" s="5"/>
      <c r="G70" s="5"/>
      <c r="H70" s="5"/>
      <c r="I70" s="6">
        <f>SUM(C70:H70)</f>
        <v>0</v>
      </c>
    </row>
    <row r="71" spans="1:9" ht="15" customHeight="1" x14ac:dyDescent="0.25">
      <c r="A71" s="4" t="s">
        <v>33</v>
      </c>
      <c r="B71" s="45"/>
      <c r="C71" s="5"/>
      <c r="D71" s="5"/>
      <c r="E71" s="5"/>
      <c r="F71" s="5"/>
      <c r="G71" s="5"/>
      <c r="H71" s="5"/>
      <c r="I71" s="6">
        <f>SUM(C71:H71)</f>
        <v>0</v>
      </c>
    </row>
    <row r="72" spans="1:9" ht="15" customHeight="1" x14ac:dyDescent="0.25">
      <c r="A72" s="2" t="s">
        <v>10</v>
      </c>
      <c r="B72" s="18" t="s">
        <v>9</v>
      </c>
      <c r="C72" s="12"/>
      <c r="D72" s="12"/>
      <c r="E72" s="12"/>
      <c r="F72" s="12"/>
      <c r="G72" s="12"/>
      <c r="H72" s="12"/>
      <c r="I72" s="13"/>
    </row>
    <row r="73" spans="1:9" ht="15" customHeight="1" x14ac:dyDescent="0.25">
      <c r="A73" s="4" t="s">
        <v>63</v>
      </c>
      <c r="B73" s="34"/>
      <c r="C73" s="5"/>
      <c r="D73" s="5"/>
      <c r="E73" s="5"/>
      <c r="F73" s="5"/>
      <c r="G73" s="5"/>
      <c r="H73" s="5"/>
      <c r="I73" s="41">
        <f>SUM(B73:H73)</f>
        <v>0</v>
      </c>
    </row>
    <row r="74" spans="1:9" ht="15" customHeight="1" x14ac:dyDescent="0.25">
      <c r="A74" s="4" t="s">
        <v>64</v>
      </c>
      <c r="B74" s="19"/>
      <c r="C74" s="5"/>
      <c r="D74" s="5"/>
      <c r="E74" s="5"/>
      <c r="F74" s="5"/>
      <c r="G74" s="5"/>
      <c r="H74" s="5"/>
      <c r="I74" s="41">
        <f>SUM(B74:H74)</f>
        <v>0</v>
      </c>
    </row>
    <row r="75" spans="1:9" ht="15" customHeight="1" x14ac:dyDescent="0.25">
      <c r="A75" s="4" t="s">
        <v>65</v>
      </c>
      <c r="B75" s="19"/>
      <c r="C75" s="5"/>
      <c r="D75" s="5"/>
      <c r="E75" s="5"/>
      <c r="F75" s="5"/>
      <c r="G75" s="5"/>
      <c r="H75" s="5"/>
      <c r="I75" s="41">
        <f>SUM(B75:H75)</f>
        <v>0</v>
      </c>
    </row>
    <row r="76" spans="1:9" ht="15" customHeight="1" x14ac:dyDescent="0.25">
      <c r="A76" s="4" t="s">
        <v>66</v>
      </c>
      <c r="B76" s="19"/>
      <c r="C76" s="5"/>
      <c r="D76" s="5"/>
      <c r="E76" s="5"/>
      <c r="F76" s="5"/>
      <c r="G76" s="5"/>
      <c r="H76" s="5"/>
      <c r="I76" s="41">
        <f>SUM(B76:H76)</f>
        <v>0</v>
      </c>
    </row>
    <row r="77" spans="1:9" ht="15" customHeight="1" x14ac:dyDescent="0.25">
      <c r="A77" s="4" t="s">
        <v>67</v>
      </c>
      <c r="B77" s="19"/>
      <c r="C77" s="5"/>
      <c r="D77" s="5"/>
      <c r="E77" s="5"/>
      <c r="F77" s="5"/>
      <c r="G77" s="5"/>
      <c r="H77" s="5"/>
      <c r="I77" s="41">
        <f>SUM(C77:H77)</f>
        <v>0</v>
      </c>
    </row>
    <row r="78" spans="1:9" ht="15" customHeight="1" x14ac:dyDescent="0.25">
      <c r="A78" s="4" t="s">
        <v>68</v>
      </c>
      <c r="B78" s="19"/>
      <c r="C78" s="55"/>
      <c r="D78" s="55"/>
      <c r="E78" s="55"/>
      <c r="F78" s="55"/>
      <c r="G78" s="55"/>
      <c r="H78" s="5"/>
      <c r="I78" s="6">
        <f>SUM(C78:H78)</f>
        <v>0</v>
      </c>
    </row>
    <row r="79" spans="1:9" ht="15" customHeight="1" x14ac:dyDescent="0.25">
      <c r="A79" s="4" t="s">
        <v>69</v>
      </c>
      <c r="B79" s="19"/>
      <c r="C79" s="55"/>
      <c r="D79" s="55"/>
      <c r="E79" s="55"/>
      <c r="F79" s="55"/>
      <c r="G79" s="55"/>
      <c r="H79" s="5"/>
      <c r="I79" s="6">
        <f>SUM(B79:H79)</f>
        <v>0</v>
      </c>
    </row>
    <row r="80" spans="1:9" ht="15" customHeight="1" x14ac:dyDescent="0.25">
      <c r="A80" s="4" t="s">
        <v>70</v>
      </c>
      <c r="B80" s="34"/>
      <c r="C80" s="5"/>
      <c r="D80" s="5"/>
      <c r="E80" s="5"/>
      <c r="F80" s="5"/>
      <c r="G80" s="5"/>
      <c r="H80" s="5"/>
      <c r="I80" s="6">
        <f>SUM(B80:H80)</f>
        <v>0</v>
      </c>
    </row>
    <row r="81" spans="1:9" ht="15" customHeight="1" x14ac:dyDescent="0.25">
      <c r="A81" s="4" t="s">
        <v>73</v>
      </c>
      <c r="B81" s="42"/>
      <c r="C81" s="46"/>
      <c r="D81" s="46"/>
      <c r="E81" s="46"/>
      <c r="F81" s="46"/>
      <c r="G81" s="46"/>
      <c r="H81" s="46"/>
      <c r="I81" s="47">
        <f>SUM(C81:H81)</f>
        <v>0</v>
      </c>
    </row>
    <row r="82" spans="1:9" ht="15" customHeight="1" x14ac:dyDescent="0.25">
      <c r="A82" s="2" t="s">
        <v>96</v>
      </c>
      <c r="B82" s="18" t="s">
        <v>12</v>
      </c>
      <c r="C82" s="15"/>
      <c r="D82" s="15"/>
      <c r="E82" s="15"/>
      <c r="F82" s="15"/>
      <c r="G82" s="15"/>
      <c r="H82" s="15"/>
      <c r="I82" s="16"/>
    </row>
    <row r="83" spans="1:9" ht="15" customHeight="1" x14ac:dyDescent="0.25">
      <c r="A83" s="4" t="s">
        <v>77</v>
      </c>
      <c r="B83" s="42"/>
      <c r="C83" s="43">
        <v>90</v>
      </c>
      <c r="D83" s="43">
        <v>-36</v>
      </c>
      <c r="E83" s="43"/>
      <c r="F83" s="43"/>
      <c r="G83" s="43"/>
      <c r="H83" s="43"/>
      <c r="I83" s="44">
        <f>SUM(C83:H83)</f>
        <v>54</v>
      </c>
    </row>
    <row r="84" spans="1:9" ht="15" customHeight="1" x14ac:dyDescent="0.25">
      <c r="A84" s="4" t="s">
        <v>99</v>
      </c>
      <c r="B84" s="42"/>
      <c r="C84" s="43">
        <v>216</v>
      </c>
      <c r="D84" s="43">
        <f>-18-18</f>
        <v>-36</v>
      </c>
      <c r="E84" s="43"/>
      <c r="F84" s="43"/>
      <c r="G84" s="43"/>
      <c r="H84" s="43"/>
      <c r="I84" s="44">
        <f>SUM(C84:H84)</f>
        <v>180</v>
      </c>
    </row>
    <row r="85" spans="1:9" ht="15" customHeight="1" x14ac:dyDescent="0.25">
      <c r="A85" s="54" t="s">
        <v>100</v>
      </c>
      <c r="B85" s="42"/>
      <c r="C85" s="43">
        <v>216</v>
      </c>
      <c r="D85" s="43">
        <f>-18-18</f>
        <v>-36</v>
      </c>
      <c r="E85" s="43"/>
      <c r="F85" s="43"/>
      <c r="G85" s="43"/>
      <c r="H85" s="43"/>
      <c r="I85" s="44">
        <f>SUM(C85:H85)</f>
        <v>180</v>
      </c>
    </row>
    <row r="86" spans="1:9" ht="15" customHeight="1" x14ac:dyDescent="0.25">
      <c r="A86" s="54" t="s">
        <v>101</v>
      </c>
      <c r="B86" s="42"/>
      <c r="C86" s="43">
        <v>216</v>
      </c>
      <c r="D86" s="43">
        <f>-18-18</f>
        <v>-36</v>
      </c>
      <c r="E86" s="43"/>
      <c r="F86" s="43"/>
      <c r="G86" s="43"/>
      <c r="H86" s="43"/>
      <c r="I86" s="44">
        <f>SUM(C86:H86)</f>
        <v>180</v>
      </c>
    </row>
    <row r="87" spans="1:9" ht="15" customHeight="1" x14ac:dyDescent="0.25">
      <c r="A87" s="2" t="s">
        <v>74</v>
      </c>
      <c r="B87" s="27" t="s">
        <v>12</v>
      </c>
      <c r="C87" s="28"/>
      <c r="D87" s="28"/>
      <c r="E87" s="28"/>
      <c r="F87" s="28"/>
      <c r="G87" s="28"/>
      <c r="H87" s="28"/>
      <c r="I87" s="29"/>
    </row>
    <row r="88" spans="1:9" ht="15" customHeight="1" x14ac:dyDescent="0.25">
      <c r="A88" s="4" t="s">
        <v>75</v>
      </c>
      <c r="B88" s="26"/>
      <c r="C88" s="10">
        <v>1296</v>
      </c>
      <c r="D88" s="10">
        <v>-36</v>
      </c>
      <c r="E88" s="10">
        <v>-18</v>
      </c>
      <c r="F88" s="10">
        <f>-36-1098</f>
        <v>-1134</v>
      </c>
      <c r="G88" s="10"/>
      <c r="H88" s="10"/>
      <c r="I88" s="11">
        <f>SUM(C88:H88)</f>
        <v>108</v>
      </c>
    </row>
    <row r="89" spans="1:9" ht="15" customHeight="1" x14ac:dyDescent="0.25">
      <c r="A89" s="4" t="s">
        <v>97</v>
      </c>
      <c r="B89" s="26"/>
      <c r="C89" s="43">
        <v>432</v>
      </c>
      <c r="D89" s="43"/>
      <c r="E89" s="43"/>
      <c r="F89" s="43"/>
      <c r="G89" s="43"/>
      <c r="H89" s="43"/>
      <c r="I89" s="44">
        <f>SUM(C89:H89)</f>
        <v>432</v>
      </c>
    </row>
    <row r="90" spans="1:9" ht="15" customHeight="1" x14ac:dyDescent="0.25">
      <c r="A90" s="4" t="s">
        <v>98</v>
      </c>
      <c r="B90" s="53"/>
      <c r="C90" s="43">
        <v>288</v>
      </c>
      <c r="D90" s="43"/>
      <c r="E90" s="43"/>
      <c r="F90" s="43"/>
      <c r="G90" s="43"/>
      <c r="H90" s="43"/>
      <c r="I90" s="44">
        <f>SUM(C90:H90)</f>
        <v>288</v>
      </c>
    </row>
    <row r="91" spans="1:9" ht="15" customHeight="1" x14ac:dyDescent="0.35">
      <c r="A91" s="33" t="s">
        <v>39</v>
      </c>
      <c r="B91" s="27" t="s">
        <v>12</v>
      </c>
      <c r="C91" s="28"/>
      <c r="D91" s="28"/>
      <c r="E91" s="28"/>
      <c r="F91" s="28"/>
      <c r="G91" s="28"/>
      <c r="H91" s="28"/>
      <c r="I91" s="29"/>
    </row>
    <row r="92" spans="1:9" ht="15" customHeight="1" x14ac:dyDescent="0.35">
      <c r="A92" s="30" t="s">
        <v>38</v>
      </c>
      <c r="B92" s="26"/>
      <c r="C92" s="10">
        <v>4122</v>
      </c>
      <c r="D92" s="10">
        <v>-324</v>
      </c>
      <c r="E92" s="10">
        <v>-36</v>
      </c>
      <c r="F92" s="10"/>
      <c r="G92" s="10"/>
      <c r="H92" s="10"/>
      <c r="I92" s="24">
        <f>SUM(C92:H92)</f>
        <v>3762</v>
      </c>
    </row>
    <row r="93" spans="1:9" ht="15" customHeight="1" x14ac:dyDescent="0.35">
      <c r="A93" s="30" t="s">
        <v>62</v>
      </c>
      <c r="B93" s="26"/>
      <c r="C93" s="5"/>
      <c r="D93" s="5"/>
      <c r="E93" s="5"/>
      <c r="F93" s="5"/>
      <c r="G93" s="5"/>
      <c r="H93" s="5"/>
      <c r="I93" s="41">
        <f>SUM(C93:H93)</f>
        <v>0</v>
      </c>
    </row>
    <row r="94" spans="1:9" ht="15" customHeight="1" x14ac:dyDescent="0.35"/>
    <row r="95" spans="1:9" ht="15" customHeight="1" x14ac:dyDescent="0.35"/>
    <row r="96" spans="1:9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</sheetData>
  <mergeCells count="1">
    <mergeCell ref="A1:I1"/>
  </mergeCells>
  <phoneticPr fontId="2" type="noConversion"/>
  <printOptions horizontalCentered="1" verticalCentered="1"/>
  <pageMargins left="0.25" right="0.25" top="0.75" bottom="0.75" header="0.3" footer="0.3"/>
  <pageSetup scale="99" orientation="portrait" copies="4" r:id="rId1"/>
  <headerFooter alignWithMargins="0">
    <oddHeader>&amp;L&amp;11Phone:  (407) 323-6188
Fax:  (407) 323-9906&amp;C&amp;"Arial,Bold"&amp;18Bloom Masters
&amp;R&amp;"Arial Black,Regular"&amp;14NOW IN OVIEDO!&amp;"Arial,Regular"&amp;11
Email:  orders@bloom-masters.com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FD8DA-4F0F-483D-9DD2-4237F5B06D7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Availability Update</vt:lpstr>
      <vt:lpstr>Sheet1</vt:lpstr>
      <vt:lpstr>'Weekly Availability Update'!Print_Area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 Masters</dc:creator>
  <cp:lastModifiedBy>Shelby Griffis</cp:lastModifiedBy>
  <cp:lastPrinted>2024-04-16T12:37:43Z</cp:lastPrinted>
  <dcterms:created xsi:type="dcterms:W3CDTF">2012-11-29T14:30:47Z</dcterms:created>
  <dcterms:modified xsi:type="dcterms:W3CDTF">2024-04-17T12:56:00Z</dcterms:modified>
</cp:coreProperties>
</file>