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106A6B84-DE8C-41C9-8805-4ACB3B233A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Availability Update" sheetId="4" r:id="rId1"/>
  </sheets>
  <definedNames>
    <definedName name="_xlnm.Print_Area" localSheetId="0">'Weekly Availability Update'!$A$1:$J$78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4" l="1"/>
  <c r="F68" i="4"/>
  <c r="F62" i="4"/>
  <c r="J62" i="4" s="1"/>
  <c r="F60" i="4"/>
  <c r="F54" i="4"/>
  <c r="F47" i="4"/>
  <c r="F38" i="4"/>
  <c r="J38" i="4" s="1"/>
  <c r="F27" i="4"/>
  <c r="F24" i="4"/>
  <c r="F15" i="4"/>
  <c r="F6" i="4"/>
  <c r="E77" i="4"/>
  <c r="E71" i="4"/>
  <c r="E70" i="4"/>
  <c r="E68" i="4"/>
  <c r="E60" i="4"/>
  <c r="E57" i="4"/>
  <c r="E56" i="4"/>
  <c r="E54" i="4"/>
  <c r="E53" i="4"/>
  <c r="J53" i="4" s="1"/>
  <c r="E51" i="4"/>
  <c r="E50" i="4"/>
  <c r="E47" i="4"/>
  <c r="E45" i="4"/>
  <c r="E42" i="4"/>
  <c r="J42" i="4" s="1"/>
  <c r="E37" i="4"/>
  <c r="J37" i="4" s="1"/>
  <c r="E30" i="4"/>
  <c r="E27" i="4"/>
  <c r="E25" i="4"/>
  <c r="E24" i="4"/>
  <c r="E15" i="4"/>
  <c r="E10" i="4"/>
  <c r="E7" i="4"/>
  <c r="E6" i="4"/>
  <c r="D78" i="4"/>
  <c r="D77" i="4"/>
  <c r="D71" i="4"/>
  <c r="D70" i="4"/>
  <c r="D68" i="4"/>
  <c r="D60" i="4"/>
  <c r="D58" i="4"/>
  <c r="J58" i="4" s="1"/>
  <c r="D54" i="4"/>
  <c r="D52" i="4"/>
  <c r="J52" i="4" s="1"/>
  <c r="D51" i="4"/>
  <c r="D50" i="4"/>
  <c r="D49" i="4"/>
  <c r="D10" i="4"/>
  <c r="D47" i="4"/>
  <c r="D45" i="4"/>
  <c r="J36" i="4"/>
  <c r="D30" i="4"/>
  <c r="D29" i="4"/>
  <c r="D27" i="4"/>
  <c r="D26" i="4"/>
  <c r="D25" i="4"/>
  <c r="D24" i="4"/>
  <c r="D15" i="4"/>
  <c r="D9" i="4"/>
  <c r="J8" i="4"/>
  <c r="D7" i="4"/>
  <c r="D6" i="4"/>
  <c r="J72" i="4"/>
  <c r="J69" i="4"/>
  <c r="J22" i="4"/>
  <c r="J21" i="4"/>
  <c r="J20" i="4"/>
  <c r="J76" i="4"/>
  <c r="J35" i="4"/>
  <c r="J34" i="4"/>
  <c r="J57" i="4"/>
  <c r="J46" i="4"/>
  <c r="J44" i="4"/>
  <c r="J40" i="4"/>
  <c r="J41" i="4"/>
  <c r="J39" i="4"/>
  <c r="J75" i="4"/>
  <c r="J4" i="4"/>
  <c r="J74" i="4"/>
  <c r="J32" i="4"/>
  <c r="J18" i="4"/>
  <c r="J66" i="4"/>
  <c r="J65" i="4"/>
  <c r="J64" i="4"/>
  <c r="J63" i="4"/>
  <c r="J49" i="4"/>
  <c r="J28" i="4"/>
  <c r="J17" i="4"/>
  <c r="J13" i="4"/>
  <c r="J12" i="4"/>
  <c r="J77" i="4" l="1"/>
  <c r="J71" i="4"/>
  <c r="J68" i="4"/>
  <c r="J60" i="4"/>
  <c r="J51" i="4"/>
  <c r="J50" i="4"/>
  <c r="J45" i="4"/>
  <c r="J27" i="4"/>
  <c r="J10" i="4"/>
  <c r="J7" i="4"/>
  <c r="J6" i="4"/>
  <c r="J54" i="4"/>
  <c r="J47" i="4"/>
  <c r="J26" i="4"/>
  <c r="J78" i="4"/>
  <c r="J59" i="4"/>
  <c r="J56" i="4"/>
  <c r="J73" i="4"/>
  <c r="J70" i="4"/>
  <c r="J30" i="4"/>
  <c r="J29" i="4"/>
  <c r="J9" i="4"/>
  <c r="J15" i="4"/>
  <c r="J25" i="4"/>
  <c r="J33" i="4"/>
  <c r="J24" i="4"/>
</calcChain>
</file>

<file path=xl/sharedStrings.xml><?xml version="1.0" encoding="utf-8"?>
<sst xmlns="http://schemas.openxmlformats.org/spreadsheetml/2006/main" count="107" uniqueCount="64">
  <si>
    <t>UPDATE</t>
  </si>
  <si>
    <t>ITEM</t>
  </si>
  <si>
    <t>M</t>
  </si>
  <si>
    <t>T</t>
  </si>
  <si>
    <t>W</t>
  </si>
  <si>
    <t>TH</t>
  </si>
  <si>
    <t>F</t>
  </si>
  <si>
    <t>S</t>
  </si>
  <si>
    <t>NOTES</t>
  </si>
  <si>
    <t>Start</t>
  </si>
  <si>
    <t>18 Per Tray</t>
  </si>
  <si>
    <t>White</t>
  </si>
  <si>
    <t>15 Per Tray</t>
  </si>
  <si>
    <t>Mix</t>
  </si>
  <si>
    <t>Orange</t>
  </si>
  <si>
    <t>Yellow</t>
  </si>
  <si>
    <t>Purple</t>
  </si>
  <si>
    <t>DIANTHUS</t>
  </si>
  <si>
    <t>Crimson</t>
  </si>
  <si>
    <t>PETUNIAS</t>
  </si>
  <si>
    <t>SNAPTASTIC SNAPDRAGONS</t>
  </si>
  <si>
    <t>Red</t>
  </si>
  <si>
    <t>Magenta</t>
  </si>
  <si>
    <t>GERANIUM</t>
  </si>
  <si>
    <t>JOLT DIANTHUS</t>
  </si>
  <si>
    <t>Cherry</t>
  </si>
  <si>
    <t>Pink</t>
  </si>
  <si>
    <t>PANSY</t>
  </si>
  <si>
    <t>True Blue</t>
  </si>
  <si>
    <t>Red Blotch</t>
  </si>
  <si>
    <t>PHLOX</t>
  </si>
  <si>
    <t>Blue</t>
  </si>
  <si>
    <t>SNAPSHOT SNAPDRAGONS</t>
  </si>
  <si>
    <t>VIOLA</t>
  </si>
  <si>
    <t>Beaconsfield</t>
  </si>
  <si>
    <t>ALYSSUM</t>
  </si>
  <si>
    <t>Carmine Rose</t>
  </si>
  <si>
    <t>DUSTY MILLER</t>
  </si>
  <si>
    <t>Silverdust</t>
  </si>
  <si>
    <t>Violet</t>
  </si>
  <si>
    <t>Dreams Neon Rose</t>
  </si>
  <si>
    <t>Limbo Salmon</t>
  </si>
  <si>
    <t>Limbo Violet</t>
  </si>
  <si>
    <t>Limbo Mix</t>
  </si>
  <si>
    <t>SONNET SNAPDRAGONS</t>
  </si>
  <si>
    <t>Deep Blue</t>
  </si>
  <si>
    <t>Patriot Bright Red</t>
  </si>
  <si>
    <t>Patriot White</t>
  </si>
  <si>
    <t>Dreams Mix</t>
  </si>
  <si>
    <t xml:space="preserve">Mix                        </t>
  </si>
  <si>
    <t>ORNAMENTAL KALE</t>
  </si>
  <si>
    <t>Yellow      18 ct</t>
  </si>
  <si>
    <t>Rose          18 ct</t>
  </si>
  <si>
    <t>White    18 ct</t>
  </si>
  <si>
    <t>Budded No Color</t>
  </si>
  <si>
    <t>Rose Blotch</t>
  </si>
  <si>
    <t>Will Hold</t>
  </si>
  <si>
    <t>Dreams Red  *Will hold</t>
  </si>
  <si>
    <t xml:space="preserve">Dreams White*Will hold </t>
  </si>
  <si>
    <t xml:space="preserve">Dreams Pink *Will hold </t>
  </si>
  <si>
    <t xml:space="preserve">Dreams Mix *Will hold </t>
  </si>
  <si>
    <t>Dreams Midnight</t>
  </si>
  <si>
    <t>Limbo Rose</t>
  </si>
  <si>
    <t>DAILY AVAILABILITY UPDATE           DATE: 1/18/2021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</si>
</sst>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Bookman Old Style"/>
      <family val="1"/>
    </font>
    <font>
      <sz val="14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2"/>
      <color indexed="8"/>
      <name val="Franklin Gothic Book"/>
      <family val="2"/>
    </font>
    <font>
      <b/>
      <sz val="12"/>
      <color indexed="8"/>
      <name val="Franklin Gothic Book"/>
      <family val="2"/>
    </font>
    <font>
      <sz val="12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sz val="14"/>
      <color rgb="FF000000"/>
      <name val="Franklin Gothic Book"/>
      <family val="2"/>
    </font>
    <font>
      <sz val="10"/>
      <color rgb="FF000000"/>
      <name val="Franklin Gothic Book"/>
      <family val="2"/>
    </font>
    <font>
      <b/>
      <sz val="14"/>
      <color rgb="FF00000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4" fillId="0" borderId="0" xfId="1" applyFont="1"/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3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</cellXfs>
  <cellStyles count="2">
    <cellStyle name="Normal" xfId="0" builtinId="0"/>
    <cellStyle name="Normal_Sales Sheet" xfId="1" xr:uid="{00000000-0005-0000-0000-000001000000}"/>
  </cellStyles>
  <dxfs count="0"/>
  <tableStyles count="0" defaultTableStyle="TableStyleMedium9" defaultPivotStyle="PivotStyleLight16"/>
  <colors>
    <mruColors>
      <color rgb="FF99CCFF"/>
      <color rgb="FF87CBF5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0"/>
  <sheetViews>
    <sheetView tabSelected="1" zoomScaleNormal="100" workbookViewId="0">
      <selection activeCell="F78" sqref="F78"/>
    </sheetView>
  </sheetViews>
  <sheetFormatPr defaultColWidth="9.140625" defaultRowHeight="19.5" outlineLevelCol="1" x14ac:dyDescent="0.35"/>
  <cols>
    <col min="1" max="1" width="37.28515625" style="14" customWidth="1"/>
    <col min="2" max="2" width="15.140625" style="16" customWidth="1"/>
    <col min="3" max="3" width="7.7109375" style="15" hidden="1" customWidth="1" outlineLevel="1"/>
    <col min="4" max="6" width="7" style="15" hidden="1" customWidth="1" outlineLevel="1"/>
    <col min="7" max="7" width="4.140625" style="15" hidden="1" customWidth="1" outlineLevel="1"/>
    <col min="8" max="8" width="2.5703125" style="15" hidden="1" customWidth="1" outlineLevel="1"/>
    <col min="9" max="9" width="2.7109375" style="15" hidden="1" customWidth="1" outlineLevel="1"/>
    <col min="10" max="10" width="47" style="17" customWidth="1" collapsed="1"/>
    <col min="11" max="11" width="9.7109375" style="1" customWidth="1"/>
    <col min="12" max="16384" width="9.140625" style="1"/>
  </cols>
  <sheetData>
    <row r="1" spans="1:10" ht="19.5" customHeight="1" x14ac:dyDescent="0.35">
      <c r="A1" s="25" t="s">
        <v>63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5" customHeight="1" x14ac:dyDescent="0.25">
      <c r="A2" s="2" t="s">
        <v>1</v>
      </c>
      <c r="B2" s="2" t="s">
        <v>8</v>
      </c>
      <c r="C2" s="3" t="s">
        <v>9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2" t="s">
        <v>0</v>
      </c>
    </row>
    <row r="3" spans="1:10" ht="15" customHeight="1" x14ac:dyDescent="0.25">
      <c r="A3" s="2" t="s">
        <v>35</v>
      </c>
      <c r="B3" s="9" t="s">
        <v>10</v>
      </c>
      <c r="C3" s="10"/>
      <c r="D3" s="10"/>
      <c r="E3" s="10"/>
      <c r="F3" s="10"/>
      <c r="G3" s="10"/>
      <c r="H3" s="10"/>
      <c r="I3" s="10"/>
      <c r="J3" s="19"/>
    </row>
    <row r="4" spans="1:10" ht="15" customHeight="1" x14ac:dyDescent="0.25">
      <c r="A4" s="5" t="s">
        <v>11</v>
      </c>
      <c r="B4" s="20"/>
      <c r="C4" s="21">
        <v>684</v>
      </c>
      <c r="D4" s="21"/>
      <c r="E4" s="21">
        <v>-72</v>
      </c>
      <c r="F4" s="21"/>
      <c r="G4" s="21"/>
      <c r="H4" s="21"/>
      <c r="I4" s="21"/>
      <c r="J4" s="22">
        <f t="shared" ref="J4" si="0">C4+D4+E4+F4+G4+H4+I4</f>
        <v>612</v>
      </c>
    </row>
    <row r="5" spans="1:10" ht="15" customHeight="1" x14ac:dyDescent="0.25">
      <c r="A5" s="2" t="s">
        <v>17</v>
      </c>
      <c r="B5" s="9" t="s">
        <v>10</v>
      </c>
      <c r="C5" s="10"/>
      <c r="D5" s="10"/>
      <c r="E5" s="10"/>
      <c r="F5" s="10"/>
      <c r="G5" s="10"/>
      <c r="H5" s="10"/>
      <c r="I5" s="10"/>
      <c r="J5" s="19"/>
    </row>
    <row r="6" spans="1:10" ht="15" customHeight="1" x14ac:dyDescent="0.25">
      <c r="A6" s="5" t="s">
        <v>36</v>
      </c>
      <c r="B6" s="20"/>
      <c r="C6" s="21">
        <v>5274</v>
      </c>
      <c r="D6" s="21">
        <f>-180-324-36-36-144-594</f>
        <v>-1314</v>
      </c>
      <c r="E6" s="21">
        <f>-54-90-72</f>
        <v>-216</v>
      </c>
      <c r="F6" s="21">
        <f>-144-72-306</f>
        <v>-522</v>
      </c>
      <c r="G6" s="21"/>
      <c r="H6" s="21"/>
      <c r="I6" s="21"/>
      <c r="J6" s="22">
        <f t="shared" ref="J6:J10" si="1">C6+D6+E6+F6+G6+H6+I6</f>
        <v>3222</v>
      </c>
    </row>
    <row r="7" spans="1:10" ht="15" customHeight="1" x14ac:dyDescent="0.25">
      <c r="A7" s="5" t="s">
        <v>26</v>
      </c>
      <c r="B7" s="20"/>
      <c r="C7" s="21">
        <v>2430</v>
      </c>
      <c r="D7" s="21">
        <f>-594-216</f>
        <v>-810</v>
      </c>
      <c r="E7" s="21">
        <f>-252-72-72</f>
        <v>-396</v>
      </c>
      <c r="F7" s="21">
        <v>-324</v>
      </c>
      <c r="G7" s="21"/>
      <c r="H7" s="21"/>
      <c r="I7" s="21"/>
      <c r="J7" s="22">
        <f t="shared" si="1"/>
        <v>900</v>
      </c>
    </row>
    <row r="8" spans="1:10" ht="15" customHeight="1" x14ac:dyDescent="0.25">
      <c r="A8" s="5" t="s">
        <v>16</v>
      </c>
      <c r="B8" s="20"/>
      <c r="C8" s="6"/>
      <c r="D8" s="6"/>
      <c r="E8" s="6"/>
      <c r="F8" s="6"/>
      <c r="G8" s="6"/>
      <c r="H8" s="6"/>
      <c r="I8" s="6"/>
      <c r="J8" s="8">
        <f t="shared" si="1"/>
        <v>0</v>
      </c>
    </row>
    <row r="9" spans="1:10" ht="15" customHeight="1" x14ac:dyDescent="0.25">
      <c r="A9" s="5" t="s">
        <v>11</v>
      </c>
      <c r="B9" s="20"/>
      <c r="C9" s="21">
        <v>1980</v>
      </c>
      <c r="D9" s="21">
        <f>-126-144</f>
        <v>-270</v>
      </c>
      <c r="E9" s="21">
        <v>-252</v>
      </c>
      <c r="F9" s="21">
        <v>-234</v>
      </c>
      <c r="G9" s="21"/>
      <c r="H9" s="21"/>
      <c r="I9" s="21"/>
      <c r="J9" s="22">
        <f t="shared" si="1"/>
        <v>1224</v>
      </c>
    </row>
    <row r="10" spans="1:10" ht="15" customHeight="1" x14ac:dyDescent="0.25">
      <c r="A10" s="5" t="s">
        <v>13</v>
      </c>
      <c r="B10" s="20"/>
      <c r="C10" s="21">
        <v>14112</v>
      </c>
      <c r="D10" s="21">
        <f>-900-162-162</f>
        <v>-1224</v>
      </c>
      <c r="E10" s="21">
        <f>-2016-486-72-72</f>
        <v>-2646</v>
      </c>
      <c r="F10" s="21">
        <v>-36</v>
      </c>
      <c r="G10" s="21"/>
      <c r="H10" s="21"/>
      <c r="I10" s="21"/>
      <c r="J10" s="22">
        <f t="shared" si="1"/>
        <v>10206</v>
      </c>
    </row>
    <row r="11" spans="1:10" ht="15" customHeight="1" x14ac:dyDescent="0.25">
      <c r="A11" s="2" t="s">
        <v>24</v>
      </c>
      <c r="B11" s="9" t="s">
        <v>12</v>
      </c>
      <c r="C11" s="10"/>
      <c r="D11" s="10"/>
      <c r="E11" s="10"/>
      <c r="F11" s="10"/>
      <c r="G11" s="10"/>
      <c r="H11" s="10"/>
      <c r="I11" s="10"/>
      <c r="J11" s="19"/>
    </row>
    <row r="12" spans="1:10" ht="15" customHeight="1" x14ac:dyDescent="0.25">
      <c r="A12" s="5" t="s">
        <v>25</v>
      </c>
      <c r="B12" s="20"/>
      <c r="C12" s="6"/>
      <c r="D12" s="6"/>
      <c r="E12" s="6"/>
      <c r="F12" s="6"/>
      <c r="G12" s="6"/>
      <c r="H12" s="6"/>
      <c r="I12" s="6"/>
      <c r="J12" s="8">
        <f t="shared" ref="J12:J13" si="2">C12+D12+E12+F12+G12+H12+I12</f>
        <v>0</v>
      </c>
    </row>
    <row r="13" spans="1:10" ht="15" customHeight="1" x14ac:dyDescent="0.25">
      <c r="A13" s="5" t="s">
        <v>26</v>
      </c>
      <c r="B13" s="20"/>
      <c r="C13" s="6"/>
      <c r="D13" s="6"/>
      <c r="E13" s="6"/>
      <c r="F13" s="6"/>
      <c r="G13" s="6"/>
      <c r="H13" s="6"/>
      <c r="I13" s="6"/>
      <c r="J13" s="8">
        <f t="shared" si="2"/>
        <v>0</v>
      </c>
    </row>
    <row r="14" spans="1:10" ht="15" customHeight="1" x14ac:dyDescent="0.25">
      <c r="A14" s="2" t="s">
        <v>37</v>
      </c>
      <c r="B14" s="9" t="s">
        <v>12</v>
      </c>
      <c r="C14" s="10"/>
      <c r="D14" s="10"/>
      <c r="E14" s="10"/>
      <c r="F14" s="10"/>
      <c r="G14" s="10"/>
      <c r="H14" s="10"/>
      <c r="I14" s="10"/>
      <c r="J14" s="19"/>
    </row>
    <row r="15" spans="1:10" ht="15" customHeight="1" x14ac:dyDescent="0.25">
      <c r="A15" s="5" t="s">
        <v>38</v>
      </c>
      <c r="B15" s="13" t="s">
        <v>56</v>
      </c>
      <c r="C15" s="21">
        <v>28800</v>
      </c>
      <c r="D15" s="21">
        <f>-1170-1800</f>
        <v>-2970</v>
      </c>
      <c r="E15" s="21">
        <f>-270-1440</f>
        <v>-1710</v>
      </c>
      <c r="F15" s="21">
        <f>-36+360-324</f>
        <v>0</v>
      </c>
      <c r="G15" s="21"/>
      <c r="H15" s="21"/>
      <c r="I15" s="21"/>
      <c r="J15" s="22">
        <f t="shared" ref="J15" si="3">C15+D15+E15+F15+G15+H15+I15</f>
        <v>24120</v>
      </c>
    </row>
    <row r="16" spans="1:10" ht="15" customHeight="1" x14ac:dyDescent="0.25">
      <c r="A16" s="2" t="s">
        <v>23</v>
      </c>
      <c r="B16" s="9" t="s">
        <v>10</v>
      </c>
      <c r="C16" s="10"/>
      <c r="D16" s="10"/>
      <c r="E16" s="10"/>
      <c r="F16" s="10"/>
      <c r="G16" s="10"/>
      <c r="H16" s="10"/>
      <c r="I16" s="10"/>
      <c r="J16" s="19"/>
    </row>
    <row r="17" spans="1:10" ht="15" customHeight="1" x14ac:dyDescent="0.25">
      <c r="A17" s="5" t="s">
        <v>46</v>
      </c>
      <c r="B17" s="20"/>
      <c r="C17" s="6"/>
      <c r="D17" s="6"/>
      <c r="E17" s="6"/>
      <c r="F17" s="6"/>
      <c r="G17" s="6"/>
      <c r="H17" s="6"/>
      <c r="I17" s="6"/>
      <c r="J17" s="8">
        <f t="shared" ref="J17:J18" si="4">C17+D17+E17+F17+G17+H17+I17</f>
        <v>0</v>
      </c>
    </row>
    <row r="18" spans="1:10" ht="15" customHeight="1" x14ac:dyDescent="0.25">
      <c r="A18" s="5" t="s">
        <v>47</v>
      </c>
      <c r="B18" s="20"/>
      <c r="C18" s="6"/>
      <c r="D18" s="6"/>
      <c r="E18" s="6"/>
      <c r="F18" s="6"/>
      <c r="G18" s="6"/>
      <c r="H18" s="6"/>
      <c r="I18" s="6"/>
      <c r="J18" s="8">
        <f t="shared" si="4"/>
        <v>0</v>
      </c>
    </row>
    <row r="19" spans="1:10" ht="15" customHeight="1" x14ac:dyDescent="0.25">
      <c r="A19" s="2" t="s">
        <v>50</v>
      </c>
      <c r="B19" s="9" t="s">
        <v>10</v>
      </c>
      <c r="C19" s="10"/>
      <c r="D19" s="10"/>
      <c r="E19" s="10"/>
      <c r="F19" s="10"/>
      <c r="G19" s="10"/>
      <c r="H19" s="10"/>
      <c r="I19" s="10"/>
      <c r="J19" s="19"/>
    </row>
    <row r="20" spans="1:10" ht="15" customHeight="1" x14ac:dyDescent="0.25">
      <c r="A20" s="5" t="s">
        <v>21</v>
      </c>
      <c r="B20" s="20"/>
      <c r="C20" s="21">
        <v>342</v>
      </c>
      <c r="D20" s="21">
        <v>-18</v>
      </c>
      <c r="E20" s="21"/>
      <c r="F20" s="21"/>
      <c r="G20" s="21"/>
      <c r="H20" s="21"/>
      <c r="I20" s="21"/>
      <c r="J20" s="22">
        <f t="shared" ref="J20:J22" si="5">C20+D20+E20+F20+G20+H20+I20</f>
        <v>324</v>
      </c>
    </row>
    <row r="21" spans="1:10" ht="15" customHeight="1" x14ac:dyDescent="0.25">
      <c r="A21" s="5" t="s">
        <v>16</v>
      </c>
      <c r="B21" s="20"/>
      <c r="C21" s="21">
        <v>72</v>
      </c>
      <c r="D21" s="21">
        <v>-18</v>
      </c>
      <c r="E21" s="21"/>
      <c r="F21" s="21"/>
      <c r="G21" s="21"/>
      <c r="H21" s="21"/>
      <c r="I21" s="21"/>
      <c r="J21" s="22">
        <f t="shared" si="5"/>
        <v>54</v>
      </c>
    </row>
    <row r="22" spans="1:10" ht="15" customHeight="1" x14ac:dyDescent="0.25">
      <c r="A22" s="5" t="s">
        <v>11</v>
      </c>
      <c r="B22" s="20"/>
      <c r="C22" s="23">
        <v>468</v>
      </c>
      <c r="D22" s="23">
        <v>-18</v>
      </c>
      <c r="E22" s="23"/>
      <c r="F22" s="23">
        <v>-36</v>
      </c>
      <c r="G22" s="23"/>
      <c r="H22" s="23"/>
      <c r="I22" s="23"/>
      <c r="J22" s="24">
        <f t="shared" si="5"/>
        <v>414</v>
      </c>
    </row>
    <row r="23" spans="1:10" ht="15" customHeight="1" x14ac:dyDescent="0.25">
      <c r="A23" s="2" t="s">
        <v>27</v>
      </c>
      <c r="B23" s="9" t="s">
        <v>10</v>
      </c>
      <c r="C23" s="10"/>
      <c r="D23" s="10"/>
      <c r="E23" s="10"/>
      <c r="F23" s="10"/>
      <c r="G23" s="10"/>
      <c r="H23" s="10"/>
      <c r="I23" s="10"/>
      <c r="J23" s="19"/>
    </row>
    <row r="24" spans="1:10" ht="15" customHeight="1" x14ac:dyDescent="0.25">
      <c r="A24" s="5" t="s">
        <v>15</v>
      </c>
      <c r="B24" s="20"/>
      <c r="C24" s="21">
        <v>15480</v>
      </c>
      <c r="D24" s="21">
        <f>-36-396</f>
        <v>-432</v>
      </c>
      <c r="E24" s="21">
        <f>-90-72-54</f>
        <v>-216</v>
      </c>
      <c r="F24" s="21">
        <f>-18-72</f>
        <v>-90</v>
      </c>
      <c r="G24" s="21"/>
      <c r="H24" s="21"/>
      <c r="I24" s="21"/>
      <c r="J24" s="22">
        <f t="shared" ref="J24:J30" si="6">C24+D24+E24+F24+G24+H24+I24</f>
        <v>14742</v>
      </c>
    </row>
    <row r="25" spans="1:10" ht="15" customHeight="1" x14ac:dyDescent="0.25">
      <c r="A25" s="5" t="s">
        <v>28</v>
      </c>
      <c r="B25" s="20"/>
      <c r="C25" s="21">
        <v>1638</v>
      </c>
      <c r="D25" s="21">
        <f>-126-36-396</f>
        <v>-558</v>
      </c>
      <c r="E25" s="21">
        <f>-90-72</f>
        <v>-162</v>
      </c>
      <c r="F25" s="21">
        <v>-18</v>
      </c>
      <c r="G25" s="21"/>
      <c r="H25" s="21"/>
      <c r="I25" s="21"/>
      <c r="J25" s="22">
        <f t="shared" si="6"/>
        <v>900</v>
      </c>
    </row>
    <row r="26" spans="1:10" ht="15" customHeight="1" x14ac:dyDescent="0.25">
      <c r="A26" s="5" t="s">
        <v>11</v>
      </c>
      <c r="B26" s="20"/>
      <c r="C26" s="23">
        <v>3942</v>
      </c>
      <c r="D26" s="23">
        <f>-108-36-36</f>
        <v>-180</v>
      </c>
      <c r="E26" s="23"/>
      <c r="F26" s="23"/>
      <c r="G26" s="23"/>
      <c r="H26" s="23"/>
      <c r="I26" s="23"/>
      <c r="J26" s="24">
        <f t="shared" si="6"/>
        <v>3762</v>
      </c>
    </row>
    <row r="27" spans="1:10" ht="15" customHeight="1" x14ac:dyDescent="0.25">
      <c r="A27" s="5" t="s">
        <v>39</v>
      </c>
      <c r="B27" s="20"/>
      <c r="C27" s="21">
        <v>5400</v>
      </c>
      <c r="D27" s="21">
        <f>-126-234-36-396</f>
        <v>-792</v>
      </c>
      <c r="E27" s="21">
        <f>-54-360-54</f>
        <v>-468</v>
      </c>
      <c r="F27" s="21">
        <f>-18-72</f>
        <v>-90</v>
      </c>
      <c r="G27" s="21"/>
      <c r="H27" s="21"/>
      <c r="I27" s="21"/>
      <c r="J27" s="22">
        <f t="shared" si="6"/>
        <v>4050</v>
      </c>
    </row>
    <row r="28" spans="1:10" ht="15" customHeight="1" x14ac:dyDescent="0.25">
      <c r="A28" s="5" t="s">
        <v>14</v>
      </c>
      <c r="B28" s="20"/>
      <c r="C28" s="21">
        <v>36</v>
      </c>
      <c r="D28" s="21">
        <v>-18</v>
      </c>
      <c r="E28" s="21"/>
      <c r="F28" s="21"/>
      <c r="G28" s="21"/>
      <c r="H28" s="21"/>
      <c r="I28" s="21"/>
      <c r="J28" s="22">
        <f t="shared" si="6"/>
        <v>18</v>
      </c>
    </row>
    <row r="29" spans="1:10" ht="15" customHeight="1" x14ac:dyDescent="0.25">
      <c r="A29" s="5" t="s">
        <v>29</v>
      </c>
      <c r="B29" s="20"/>
      <c r="C29" s="23">
        <v>630</v>
      </c>
      <c r="D29" s="23">
        <f>-54-234-18-18</f>
        <v>-324</v>
      </c>
      <c r="E29" s="23">
        <v>-36</v>
      </c>
      <c r="F29" s="23"/>
      <c r="G29" s="23"/>
      <c r="H29" s="23"/>
      <c r="I29" s="23"/>
      <c r="J29" s="24">
        <f t="shared" si="6"/>
        <v>270</v>
      </c>
    </row>
    <row r="30" spans="1:10" ht="15" customHeight="1" x14ac:dyDescent="0.25">
      <c r="A30" s="5" t="s">
        <v>13</v>
      </c>
      <c r="B30" s="20"/>
      <c r="C30" s="21">
        <v>15864</v>
      </c>
      <c r="D30" s="21">
        <f>-360-360-18-18</f>
        <v>-756</v>
      </c>
      <c r="E30" s="21">
        <f>-18-180-306+126-36-72</f>
        <v>-486</v>
      </c>
      <c r="F30" s="21">
        <v>-36</v>
      </c>
      <c r="G30" s="21"/>
      <c r="H30" s="21"/>
      <c r="I30" s="21"/>
      <c r="J30" s="22">
        <f t="shared" si="6"/>
        <v>14586</v>
      </c>
    </row>
    <row r="31" spans="1:10" ht="15" customHeight="1" x14ac:dyDescent="0.25">
      <c r="A31" s="2" t="s">
        <v>19</v>
      </c>
      <c r="B31" s="9" t="s">
        <v>10</v>
      </c>
      <c r="C31" s="12"/>
      <c r="D31" s="12"/>
      <c r="E31" s="12"/>
      <c r="F31" s="12"/>
      <c r="G31" s="12"/>
      <c r="H31" s="12"/>
      <c r="I31" s="12"/>
      <c r="J31" s="7"/>
    </row>
    <row r="32" spans="1:10" ht="15" customHeight="1" x14ac:dyDescent="0.25">
      <c r="A32" s="11" t="s">
        <v>57</v>
      </c>
      <c r="B32" s="13" t="s">
        <v>54</v>
      </c>
      <c r="C32" s="21">
        <v>864</v>
      </c>
      <c r="D32" s="21">
        <v>-90</v>
      </c>
      <c r="E32" s="21"/>
      <c r="F32" s="21"/>
      <c r="G32" s="21"/>
      <c r="H32" s="21"/>
      <c r="I32" s="21"/>
      <c r="J32" s="22">
        <f t="shared" ref="J32" si="7">C32+D32+E32+F32+G32+H32+I32</f>
        <v>774</v>
      </c>
    </row>
    <row r="33" spans="1:10" ht="15" customHeight="1" x14ac:dyDescent="0.25">
      <c r="A33" s="11" t="s">
        <v>58</v>
      </c>
      <c r="B33" s="13" t="s">
        <v>54</v>
      </c>
      <c r="C33" s="21">
        <v>792</v>
      </c>
      <c r="D33" s="21"/>
      <c r="E33" s="21">
        <v>-72</v>
      </c>
      <c r="F33" s="21"/>
      <c r="G33" s="21"/>
      <c r="H33" s="21"/>
      <c r="I33" s="21"/>
      <c r="J33" s="22">
        <f t="shared" ref="J33:J42" si="8">C33+D33+E33+F33+G33+H33+I33</f>
        <v>720</v>
      </c>
    </row>
    <row r="34" spans="1:10" ht="15" customHeight="1" x14ac:dyDescent="0.25">
      <c r="A34" s="11" t="s">
        <v>40</v>
      </c>
      <c r="B34" s="13"/>
      <c r="C34" s="21">
        <v>144</v>
      </c>
      <c r="D34" s="21"/>
      <c r="E34" s="21">
        <v>-72</v>
      </c>
      <c r="F34" s="21"/>
      <c r="G34" s="21"/>
      <c r="H34" s="21"/>
      <c r="I34" s="21"/>
      <c r="J34" s="22">
        <f t="shared" si="8"/>
        <v>72</v>
      </c>
    </row>
    <row r="35" spans="1:10" ht="15" customHeight="1" x14ac:dyDescent="0.25">
      <c r="A35" s="11" t="s">
        <v>61</v>
      </c>
      <c r="B35" s="13"/>
      <c r="C35" s="6"/>
      <c r="D35" s="6"/>
      <c r="E35" s="6"/>
      <c r="F35" s="6"/>
      <c r="G35" s="6"/>
      <c r="H35" s="6"/>
      <c r="I35" s="6"/>
      <c r="J35" s="8">
        <f t="shared" si="8"/>
        <v>0</v>
      </c>
    </row>
    <row r="36" spans="1:10" ht="15" customHeight="1" x14ac:dyDescent="0.25">
      <c r="A36" s="11" t="s">
        <v>59</v>
      </c>
      <c r="B36" s="13"/>
      <c r="C36" s="6"/>
      <c r="D36" s="6"/>
      <c r="E36" s="6"/>
      <c r="F36" s="6"/>
      <c r="G36" s="6"/>
      <c r="H36" s="6"/>
      <c r="I36" s="6"/>
      <c r="J36" s="8">
        <f t="shared" si="8"/>
        <v>0</v>
      </c>
    </row>
    <row r="37" spans="1:10" ht="15" customHeight="1" x14ac:dyDescent="0.25">
      <c r="A37" s="11" t="s">
        <v>48</v>
      </c>
      <c r="B37" s="13"/>
      <c r="C37" s="21">
        <v>2088</v>
      </c>
      <c r="D37" s="21">
        <v>-180</v>
      </c>
      <c r="E37" s="21">
        <f>-54-1602</f>
        <v>-1656</v>
      </c>
      <c r="F37" s="21"/>
      <c r="G37" s="21"/>
      <c r="H37" s="21"/>
      <c r="I37" s="21"/>
      <c r="J37" s="22">
        <f t="shared" si="8"/>
        <v>252</v>
      </c>
    </row>
    <row r="38" spans="1:10" ht="15" customHeight="1" x14ac:dyDescent="0.25">
      <c r="A38" s="11" t="s">
        <v>60</v>
      </c>
      <c r="B38" s="13" t="s">
        <v>54</v>
      </c>
      <c r="C38" s="21">
        <v>8568</v>
      </c>
      <c r="D38" s="21"/>
      <c r="E38" s="21">
        <v>-360</v>
      </c>
      <c r="F38" s="21">
        <f>-810-270</f>
        <v>-1080</v>
      </c>
      <c r="G38" s="21"/>
      <c r="H38" s="21"/>
      <c r="I38" s="21"/>
      <c r="J38" s="22">
        <f t="shared" ref="J38" si="9">C38+D38+E38+F38+G38+H38+I38</f>
        <v>7128</v>
      </c>
    </row>
    <row r="39" spans="1:10" ht="15" customHeight="1" x14ac:dyDescent="0.25">
      <c r="A39" s="11" t="s">
        <v>62</v>
      </c>
      <c r="B39" s="13"/>
      <c r="C39" s="21">
        <v>972</v>
      </c>
      <c r="D39" s="21">
        <v>-792</v>
      </c>
      <c r="E39" s="21">
        <v>-72</v>
      </c>
      <c r="F39" s="21"/>
      <c r="G39" s="21"/>
      <c r="H39" s="21"/>
      <c r="I39" s="21"/>
      <c r="J39" s="22">
        <f t="shared" si="8"/>
        <v>108</v>
      </c>
    </row>
    <row r="40" spans="1:10" ht="15" customHeight="1" x14ac:dyDescent="0.25">
      <c r="A40" s="11" t="s">
        <v>42</v>
      </c>
      <c r="B40" s="13"/>
      <c r="C40" s="6"/>
      <c r="D40" s="6"/>
      <c r="E40" s="6"/>
      <c r="F40" s="6"/>
      <c r="G40" s="6"/>
      <c r="H40" s="6"/>
      <c r="I40" s="6"/>
      <c r="J40" s="8">
        <f t="shared" si="8"/>
        <v>0</v>
      </c>
    </row>
    <row r="41" spans="1:10" ht="15" customHeight="1" x14ac:dyDescent="0.25">
      <c r="A41" s="11" t="s">
        <v>41</v>
      </c>
      <c r="B41" s="13"/>
      <c r="C41" s="6"/>
      <c r="D41" s="6"/>
      <c r="E41" s="6"/>
      <c r="F41" s="6"/>
      <c r="G41" s="6"/>
      <c r="H41" s="6"/>
      <c r="I41" s="6"/>
      <c r="J41" s="8">
        <f t="shared" si="8"/>
        <v>0</v>
      </c>
    </row>
    <row r="42" spans="1:10" ht="15" customHeight="1" x14ac:dyDescent="0.25">
      <c r="A42" s="11" t="s">
        <v>43</v>
      </c>
      <c r="B42" s="13"/>
      <c r="C42" s="21">
        <v>468</v>
      </c>
      <c r="D42" s="21"/>
      <c r="E42" s="21">
        <f>-72-144</f>
        <v>-216</v>
      </c>
      <c r="F42" s="21">
        <v>-36</v>
      </c>
      <c r="G42" s="21"/>
      <c r="H42" s="21"/>
      <c r="I42" s="21"/>
      <c r="J42" s="22">
        <f t="shared" si="8"/>
        <v>216</v>
      </c>
    </row>
    <row r="43" spans="1:10" ht="15" customHeight="1" x14ac:dyDescent="0.25">
      <c r="A43" s="2" t="s">
        <v>30</v>
      </c>
      <c r="B43" s="9" t="s">
        <v>10</v>
      </c>
      <c r="C43" s="10"/>
      <c r="D43" s="10"/>
      <c r="E43" s="10"/>
      <c r="F43" s="10"/>
      <c r="G43" s="10"/>
      <c r="H43" s="10"/>
      <c r="I43" s="10"/>
      <c r="J43" s="19"/>
    </row>
    <row r="44" spans="1:10" ht="15" customHeight="1" x14ac:dyDescent="0.25">
      <c r="A44" s="5" t="s">
        <v>31</v>
      </c>
      <c r="B44" s="20"/>
      <c r="C44" s="6"/>
      <c r="D44" s="6"/>
      <c r="E44" s="6"/>
      <c r="F44" s="6"/>
      <c r="G44" s="6"/>
      <c r="H44" s="6"/>
      <c r="I44" s="6"/>
      <c r="J44" s="8">
        <f t="shared" ref="J44:J47" si="10">C44+D44+E44+F44+G44+H44+I44</f>
        <v>0</v>
      </c>
    </row>
    <row r="45" spans="1:10" ht="15" customHeight="1" x14ac:dyDescent="0.25">
      <c r="A45" s="5" t="s">
        <v>11</v>
      </c>
      <c r="B45" s="20"/>
      <c r="C45" s="21">
        <v>1260</v>
      </c>
      <c r="D45" s="21">
        <f>-36-54</f>
        <v>-90</v>
      </c>
      <c r="E45" s="21">
        <f>-252-180</f>
        <v>-432</v>
      </c>
      <c r="F45" s="21"/>
      <c r="G45" s="21"/>
      <c r="H45" s="21"/>
      <c r="I45" s="21"/>
      <c r="J45" s="22">
        <f t="shared" si="10"/>
        <v>738</v>
      </c>
    </row>
    <row r="46" spans="1:10" ht="15" customHeight="1" x14ac:dyDescent="0.25">
      <c r="A46" s="5" t="s">
        <v>26</v>
      </c>
      <c r="B46" s="20"/>
      <c r="C46" s="23">
        <v>1584</v>
      </c>
      <c r="D46" s="23">
        <v>-54</v>
      </c>
      <c r="E46" s="23">
        <v>-72</v>
      </c>
      <c r="F46" s="23"/>
      <c r="G46" s="23"/>
      <c r="H46" s="23"/>
      <c r="I46" s="23"/>
      <c r="J46" s="24">
        <f t="shared" si="10"/>
        <v>1458</v>
      </c>
    </row>
    <row r="47" spans="1:10" ht="15" customHeight="1" x14ac:dyDescent="0.25">
      <c r="A47" s="5" t="s">
        <v>13</v>
      </c>
      <c r="B47" s="20"/>
      <c r="C47" s="21">
        <v>3726</v>
      </c>
      <c r="D47" s="21">
        <f>-180-36</f>
        <v>-216</v>
      </c>
      <c r="E47" s="21">
        <f>-54-72</f>
        <v>-126</v>
      </c>
      <c r="F47" s="21">
        <f>-72-72</f>
        <v>-144</v>
      </c>
      <c r="G47" s="21"/>
      <c r="H47" s="21"/>
      <c r="I47" s="21"/>
      <c r="J47" s="22">
        <f t="shared" si="10"/>
        <v>3240</v>
      </c>
    </row>
    <row r="48" spans="1:10" ht="15" customHeight="1" x14ac:dyDescent="0.25">
      <c r="A48" s="18" t="s">
        <v>32</v>
      </c>
      <c r="B48" s="9" t="s">
        <v>10</v>
      </c>
      <c r="C48" s="4"/>
      <c r="D48" s="4"/>
      <c r="E48" s="4"/>
      <c r="F48" s="4"/>
      <c r="G48" s="4"/>
      <c r="H48" s="4"/>
      <c r="I48" s="4"/>
      <c r="J48" s="7"/>
    </row>
    <row r="49" spans="1:10" ht="15" customHeight="1" x14ac:dyDescent="0.25">
      <c r="A49" s="11" t="s">
        <v>21</v>
      </c>
      <c r="B49" s="13"/>
      <c r="C49" s="21">
        <v>2628</v>
      </c>
      <c r="D49" s="21">
        <f>-2502-18</f>
        <v>-2520</v>
      </c>
      <c r="E49" s="21">
        <v>-72</v>
      </c>
      <c r="F49" s="21">
        <v>-18</v>
      </c>
      <c r="G49" s="21"/>
      <c r="H49" s="21"/>
      <c r="I49" s="21"/>
      <c r="J49" s="22">
        <f t="shared" ref="J49:J54" si="11">C49+D49+E49+F49+G49+H49+I49</f>
        <v>18</v>
      </c>
    </row>
    <row r="50" spans="1:10" ht="15" customHeight="1" x14ac:dyDescent="0.25">
      <c r="A50" s="11" t="s">
        <v>15</v>
      </c>
      <c r="B50" s="13"/>
      <c r="C50" s="21">
        <v>4500</v>
      </c>
      <c r="D50" s="21">
        <f>-36-18</f>
        <v>-54</v>
      </c>
      <c r="E50" s="21">
        <f>-72-1080</f>
        <v>-1152</v>
      </c>
      <c r="F50" s="21"/>
      <c r="G50" s="21"/>
      <c r="H50" s="21"/>
      <c r="I50" s="21"/>
      <c r="J50" s="22">
        <f t="shared" si="11"/>
        <v>3294</v>
      </c>
    </row>
    <row r="51" spans="1:10" ht="15" customHeight="1" x14ac:dyDescent="0.25">
      <c r="A51" s="11" t="s">
        <v>16</v>
      </c>
      <c r="B51" s="13"/>
      <c r="C51" s="21">
        <v>1386</v>
      </c>
      <c r="D51" s="21">
        <f>-90-18</f>
        <v>-108</v>
      </c>
      <c r="E51" s="21">
        <f>-36-72</f>
        <v>-108</v>
      </c>
      <c r="F51" s="21">
        <v>-18</v>
      </c>
      <c r="G51" s="21"/>
      <c r="H51" s="21"/>
      <c r="I51" s="21"/>
      <c r="J51" s="22">
        <f t="shared" si="11"/>
        <v>1152</v>
      </c>
    </row>
    <row r="52" spans="1:10" ht="15" customHeight="1" x14ac:dyDescent="0.25">
      <c r="A52" s="11" t="s">
        <v>26</v>
      </c>
      <c r="B52" s="13"/>
      <c r="C52" s="21">
        <v>810</v>
      </c>
      <c r="D52" s="21">
        <f>-36-18</f>
        <v>-54</v>
      </c>
      <c r="E52" s="21">
        <v>-72</v>
      </c>
      <c r="F52" s="21"/>
      <c r="G52" s="21"/>
      <c r="H52" s="21"/>
      <c r="I52" s="21"/>
      <c r="J52" s="22">
        <f t="shared" si="11"/>
        <v>684</v>
      </c>
    </row>
    <row r="53" spans="1:10" ht="15" customHeight="1" x14ac:dyDescent="0.25">
      <c r="A53" s="11" t="s">
        <v>11</v>
      </c>
      <c r="B53" s="13"/>
      <c r="C53" s="21">
        <v>1890</v>
      </c>
      <c r="D53" s="21">
        <v>-18</v>
      </c>
      <c r="E53" s="21">
        <f>-72-108</f>
        <v>-180</v>
      </c>
      <c r="F53" s="21">
        <v>-18</v>
      </c>
      <c r="G53" s="21"/>
      <c r="H53" s="21"/>
      <c r="I53" s="21"/>
      <c r="J53" s="22">
        <f t="shared" si="11"/>
        <v>1674</v>
      </c>
    </row>
    <row r="54" spans="1:10" ht="15" customHeight="1" x14ac:dyDescent="0.25">
      <c r="A54" s="11" t="s">
        <v>13</v>
      </c>
      <c r="B54" s="13"/>
      <c r="C54" s="21">
        <v>15408</v>
      </c>
      <c r="D54" s="21">
        <f>-180-18</f>
        <v>-198</v>
      </c>
      <c r="E54" s="21">
        <f>-54-72</f>
        <v>-126</v>
      </c>
      <c r="F54" s="21">
        <f>-810-72</f>
        <v>-882</v>
      </c>
      <c r="G54" s="21"/>
      <c r="H54" s="21"/>
      <c r="I54" s="21"/>
      <c r="J54" s="22">
        <f t="shared" si="11"/>
        <v>14202</v>
      </c>
    </row>
    <row r="55" spans="1:10" ht="15" customHeight="1" x14ac:dyDescent="0.25">
      <c r="A55" s="18" t="s">
        <v>20</v>
      </c>
      <c r="B55" s="9" t="s">
        <v>10</v>
      </c>
      <c r="C55" s="4"/>
      <c r="D55" s="4"/>
      <c r="E55" s="4"/>
      <c r="F55" s="4"/>
      <c r="G55" s="4"/>
      <c r="H55" s="4"/>
      <c r="I55" s="4"/>
      <c r="J55" s="7"/>
    </row>
    <row r="56" spans="1:10" ht="15" customHeight="1" x14ac:dyDescent="0.25">
      <c r="A56" s="11" t="s">
        <v>15</v>
      </c>
      <c r="B56" s="13"/>
      <c r="C56" s="21">
        <v>1566</v>
      </c>
      <c r="D56" s="21">
        <v>-396</v>
      </c>
      <c r="E56" s="21">
        <f>-72-864</f>
        <v>-936</v>
      </c>
      <c r="F56" s="21"/>
      <c r="G56" s="21"/>
      <c r="H56" s="21"/>
      <c r="I56" s="21"/>
      <c r="J56" s="22">
        <f t="shared" ref="J56:J60" si="12">C56+D56+E56+F56+G56+H56+I56</f>
        <v>234</v>
      </c>
    </row>
    <row r="57" spans="1:10" ht="15" customHeight="1" x14ac:dyDescent="0.25">
      <c r="A57" s="11" t="s">
        <v>26</v>
      </c>
      <c r="B57" s="13"/>
      <c r="C57" s="21">
        <v>2718</v>
      </c>
      <c r="D57" s="21">
        <v>-396</v>
      </c>
      <c r="E57" s="21">
        <f>-72-1080</f>
        <v>-1152</v>
      </c>
      <c r="F57" s="21">
        <v>-36</v>
      </c>
      <c r="G57" s="21"/>
      <c r="H57" s="21"/>
      <c r="I57" s="21"/>
      <c r="J57" s="22">
        <f t="shared" si="12"/>
        <v>1134</v>
      </c>
    </row>
    <row r="58" spans="1:10" ht="15" customHeight="1" x14ac:dyDescent="0.25">
      <c r="A58" s="11" t="s">
        <v>21</v>
      </c>
      <c r="B58" s="13"/>
      <c r="C58" s="21">
        <v>936</v>
      </c>
      <c r="D58" s="21">
        <f>-396-144-36</f>
        <v>-576</v>
      </c>
      <c r="E58" s="21">
        <v>-180</v>
      </c>
      <c r="F58" s="21">
        <v>-54</v>
      </c>
      <c r="G58" s="21"/>
      <c r="H58" s="21"/>
      <c r="I58" s="21"/>
      <c r="J58" s="22">
        <f t="shared" si="12"/>
        <v>126</v>
      </c>
    </row>
    <row r="59" spans="1:10" ht="15" customHeight="1" x14ac:dyDescent="0.25">
      <c r="A59" s="11" t="s">
        <v>22</v>
      </c>
      <c r="B59" s="13"/>
      <c r="C59" s="6"/>
      <c r="D59" s="6"/>
      <c r="E59" s="6"/>
      <c r="F59" s="6"/>
      <c r="G59" s="6"/>
      <c r="H59" s="6"/>
      <c r="I59" s="6"/>
      <c r="J59" s="8">
        <f t="shared" si="12"/>
        <v>0</v>
      </c>
    </row>
    <row r="60" spans="1:10" ht="15" customHeight="1" x14ac:dyDescent="0.25">
      <c r="A60" s="11" t="s">
        <v>13</v>
      </c>
      <c r="B60" s="13"/>
      <c r="C60" s="21">
        <v>21618</v>
      </c>
      <c r="D60" s="21">
        <f>-180-4554</f>
        <v>-4734</v>
      </c>
      <c r="E60" s="21">
        <f>-54-234-144-72</f>
        <v>-504</v>
      </c>
      <c r="F60" s="21">
        <f>-3366-900</f>
        <v>-4266</v>
      </c>
      <c r="G60" s="21"/>
      <c r="H60" s="21"/>
      <c r="I60" s="21"/>
      <c r="J60" s="22">
        <f t="shared" si="12"/>
        <v>12114</v>
      </c>
    </row>
    <row r="61" spans="1:10" ht="15" customHeight="1" x14ac:dyDescent="0.25">
      <c r="A61" s="18" t="s">
        <v>44</v>
      </c>
      <c r="B61" s="9" t="s">
        <v>12</v>
      </c>
      <c r="C61" s="4"/>
      <c r="D61" s="4"/>
      <c r="E61" s="4"/>
      <c r="F61" s="4"/>
      <c r="G61" s="4"/>
      <c r="H61" s="4"/>
      <c r="I61" s="4"/>
      <c r="J61" s="7"/>
    </row>
    <row r="62" spans="1:10" ht="15" customHeight="1" x14ac:dyDescent="0.25">
      <c r="A62" s="11" t="s">
        <v>51</v>
      </c>
      <c r="B62" s="13"/>
      <c r="C62" s="21">
        <v>216</v>
      </c>
      <c r="D62" s="21"/>
      <c r="E62" s="21"/>
      <c r="F62" s="21">
        <f>-36-18</f>
        <v>-54</v>
      </c>
      <c r="G62" s="21"/>
      <c r="H62" s="21"/>
      <c r="I62" s="21"/>
      <c r="J62" s="22">
        <f t="shared" ref="J62:J66" si="13">C62+D62+E62+F62+G62+H62+I62</f>
        <v>162</v>
      </c>
    </row>
    <row r="63" spans="1:10" ht="15" customHeight="1" x14ac:dyDescent="0.25">
      <c r="A63" s="11" t="s">
        <v>18</v>
      </c>
      <c r="B63" s="13"/>
      <c r="C63" s="6"/>
      <c r="D63" s="6"/>
      <c r="E63" s="6"/>
      <c r="F63" s="6"/>
      <c r="G63" s="6"/>
      <c r="H63" s="6"/>
      <c r="I63" s="6"/>
      <c r="J63" s="8">
        <f t="shared" si="13"/>
        <v>0</v>
      </c>
    </row>
    <row r="64" spans="1:10" ht="15" customHeight="1" x14ac:dyDescent="0.25">
      <c r="A64" s="11" t="s">
        <v>52</v>
      </c>
      <c r="B64" s="13"/>
      <c r="C64" s="6"/>
      <c r="D64" s="6"/>
      <c r="E64" s="6"/>
      <c r="F64" s="6"/>
      <c r="G64" s="6"/>
      <c r="H64" s="6"/>
      <c r="I64" s="6"/>
      <c r="J64" s="8">
        <f t="shared" si="13"/>
        <v>0</v>
      </c>
    </row>
    <row r="65" spans="1:10" ht="15" customHeight="1" x14ac:dyDescent="0.25">
      <c r="A65" s="11" t="s">
        <v>53</v>
      </c>
      <c r="B65" s="13"/>
      <c r="C65" s="6"/>
      <c r="D65" s="6"/>
      <c r="E65" s="6"/>
      <c r="F65" s="6"/>
      <c r="G65" s="6"/>
      <c r="H65" s="6"/>
      <c r="I65" s="6"/>
      <c r="J65" s="8">
        <f t="shared" si="13"/>
        <v>0</v>
      </c>
    </row>
    <row r="66" spans="1:10" ht="15" customHeight="1" x14ac:dyDescent="0.25">
      <c r="A66" s="11" t="s">
        <v>49</v>
      </c>
      <c r="B66" s="13"/>
      <c r="C66" s="6"/>
      <c r="D66" s="6"/>
      <c r="E66" s="6"/>
      <c r="F66" s="6"/>
      <c r="G66" s="6"/>
      <c r="H66" s="6"/>
      <c r="I66" s="6"/>
      <c r="J66" s="8">
        <f t="shared" si="13"/>
        <v>0</v>
      </c>
    </row>
    <row r="67" spans="1:10" ht="15" customHeight="1" x14ac:dyDescent="0.25">
      <c r="A67" s="18" t="s">
        <v>33</v>
      </c>
      <c r="B67" s="9" t="s">
        <v>10</v>
      </c>
      <c r="C67" s="4"/>
      <c r="D67" s="4"/>
      <c r="E67" s="4"/>
      <c r="F67" s="4"/>
      <c r="G67" s="4"/>
      <c r="H67" s="4"/>
      <c r="I67" s="4"/>
      <c r="J67" s="7"/>
    </row>
    <row r="68" spans="1:10" ht="15" customHeight="1" x14ac:dyDescent="0.25">
      <c r="A68" s="11" t="s">
        <v>31</v>
      </c>
      <c r="B68" s="13"/>
      <c r="C68" s="21">
        <v>4140</v>
      </c>
      <c r="D68" s="21">
        <f>-1278-36</f>
        <v>-1314</v>
      </c>
      <c r="E68" s="21">
        <f>-306-72-450</f>
        <v>-828</v>
      </c>
      <c r="F68" s="21">
        <f>-450-72</f>
        <v>-522</v>
      </c>
      <c r="G68" s="21"/>
      <c r="H68" s="21"/>
      <c r="I68" s="21"/>
      <c r="J68" s="22">
        <f t="shared" ref="J68:J69" si="14">C68+D68+E68+F68+G68+H68+I68</f>
        <v>1476</v>
      </c>
    </row>
    <row r="69" spans="1:10" ht="15" customHeight="1" x14ac:dyDescent="0.25">
      <c r="A69" s="11" t="s">
        <v>31</v>
      </c>
      <c r="B69" s="13" t="s">
        <v>56</v>
      </c>
      <c r="C69" s="21">
        <v>4320</v>
      </c>
      <c r="D69" s="21">
        <v>-180</v>
      </c>
      <c r="E69" s="21">
        <v>-396</v>
      </c>
      <c r="F69" s="21"/>
      <c r="G69" s="21"/>
      <c r="H69" s="21"/>
      <c r="I69" s="21"/>
      <c r="J69" s="22">
        <f t="shared" si="14"/>
        <v>3744</v>
      </c>
    </row>
    <row r="70" spans="1:10" ht="15" customHeight="1" x14ac:dyDescent="0.25">
      <c r="A70" s="11" t="s">
        <v>15</v>
      </c>
      <c r="B70" s="13"/>
      <c r="C70" s="21">
        <v>7974</v>
      </c>
      <c r="D70" s="21">
        <f>-180-1476-90-36</f>
        <v>-1782</v>
      </c>
      <c r="E70" s="21">
        <f>-90-198-72</f>
        <v>-360</v>
      </c>
      <c r="F70" s="21">
        <v>-450</v>
      </c>
      <c r="G70" s="21"/>
      <c r="H70" s="21"/>
      <c r="I70" s="21"/>
      <c r="J70" s="22">
        <f t="shared" ref="J70:J78" si="15">C70+D70+E70+F70+G70+H70+I70</f>
        <v>5382</v>
      </c>
    </row>
    <row r="71" spans="1:10" ht="15" customHeight="1" x14ac:dyDescent="0.25">
      <c r="A71" s="11" t="s">
        <v>45</v>
      </c>
      <c r="B71" s="13"/>
      <c r="C71" s="21">
        <v>8280</v>
      </c>
      <c r="D71" s="21">
        <f>-432-36</f>
        <v>-468</v>
      </c>
      <c r="E71" s="21">
        <f>-90-306-450</f>
        <v>-846</v>
      </c>
      <c r="F71" s="21"/>
      <c r="G71" s="21"/>
      <c r="H71" s="21"/>
      <c r="I71" s="21"/>
      <c r="J71" s="22">
        <f t="shared" ref="J71:J72" si="16">C71+D71+E71+F71+G71+H71+I71</f>
        <v>6966</v>
      </c>
    </row>
    <row r="72" spans="1:10" ht="15" customHeight="1" x14ac:dyDescent="0.25">
      <c r="A72" s="11" t="s">
        <v>45</v>
      </c>
      <c r="B72" s="13" t="s">
        <v>56</v>
      </c>
      <c r="C72" s="21">
        <v>2160</v>
      </c>
      <c r="D72" s="21"/>
      <c r="E72" s="21">
        <v>-90</v>
      </c>
      <c r="F72" s="21"/>
      <c r="G72" s="21"/>
      <c r="H72" s="21"/>
      <c r="I72" s="21"/>
      <c r="J72" s="22">
        <f t="shared" si="16"/>
        <v>2070</v>
      </c>
    </row>
    <row r="73" spans="1:10" ht="15" customHeight="1" x14ac:dyDescent="0.25">
      <c r="A73" s="11" t="s">
        <v>11</v>
      </c>
      <c r="B73" s="13"/>
      <c r="C73" s="21">
        <v>3510</v>
      </c>
      <c r="D73" s="21">
        <v>-36</v>
      </c>
      <c r="E73" s="21"/>
      <c r="F73" s="21"/>
      <c r="G73" s="21"/>
      <c r="H73" s="21"/>
      <c r="I73" s="21"/>
      <c r="J73" s="22">
        <f t="shared" si="15"/>
        <v>3474</v>
      </c>
    </row>
    <row r="74" spans="1:10" ht="15" customHeight="1" x14ac:dyDescent="0.25">
      <c r="A74" s="11" t="s">
        <v>29</v>
      </c>
      <c r="B74" s="13"/>
      <c r="C74" s="6"/>
      <c r="D74" s="6"/>
      <c r="E74" s="6"/>
      <c r="F74" s="6"/>
      <c r="G74" s="6"/>
      <c r="H74" s="6"/>
      <c r="I74" s="6"/>
      <c r="J74" s="8">
        <f t="shared" si="15"/>
        <v>0</v>
      </c>
    </row>
    <row r="75" spans="1:10" ht="15" customHeight="1" x14ac:dyDescent="0.25">
      <c r="A75" s="11" t="s">
        <v>34</v>
      </c>
      <c r="B75" s="13"/>
      <c r="C75" s="21">
        <v>900</v>
      </c>
      <c r="D75" s="21">
        <v>-36</v>
      </c>
      <c r="E75" s="21">
        <v>-72</v>
      </c>
      <c r="F75" s="21">
        <v>-36</v>
      </c>
      <c r="G75" s="21"/>
      <c r="H75" s="21"/>
      <c r="I75" s="21"/>
      <c r="J75" s="22">
        <f t="shared" si="15"/>
        <v>756</v>
      </c>
    </row>
    <row r="76" spans="1:10" ht="15" customHeight="1" x14ac:dyDescent="0.25">
      <c r="A76" s="11" t="s">
        <v>55</v>
      </c>
      <c r="B76" s="13"/>
      <c r="C76" s="21">
        <v>360</v>
      </c>
      <c r="D76" s="21">
        <v>-36</v>
      </c>
      <c r="E76" s="21"/>
      <c r="F76" s="21"/>
      <c r="G76" s="21"/>
      <c r="H76" s="21"/>
      <c r="I76" s="21"/>
      <c r="J76" s="22">
        <f t="shared" si="15"/>
        <v>324</v>
      </c>
    </row>
    <row r="77" spans="1:10" ht="15" customHeight="1" x14ac:dyDescent="0.25">
      <c r="A77" s="11" t="s">
        <v>13</v>
      </c>
      <c r="B77" s="13"/>
      <c r="C77" s="21">
        <v>23742</v>
      </c>
      <c r="D77" s="21">
        <f>-36-450</f>
        <v>-486</v>
      </c>
      <c r="E77" s="21">
        <f>54-36-1260</f>
        <v>-1242</v>
      </c>
      <c r="F77" s="21">
        <f>-252-36</f>
        <v>-288</v>
      </c>
      <c r="G77" s="21"/>
      <c r="H77" s="21"/>
      <c r="I77" s="21"/>
      <c r="J77" s="22">
        <f t="shared" si="15"/>
        <v>21726</v>
      </c>
    </row>
    <row r="78" spans="1:10" ht="15" customHeight="1" x14ac:dyDescent="0.25">
      <c r="A78" s="11" t="s">
        <v>13</v>
      </c>
      <c r="B78" s="13" t="s">
        <v>56</v>
      </c>
      <c r="C78" s="21">
        <v>8280</v>
      </c>
      <c r="D78" s="21">
        <f>-5652-1476-252</f>
        <v>-7380</v>
      </c>
      <c r="E78" s="21">
        <v>-54</v>
      </c>
      <c r="F78" s="21"/>
      <c r="G78" s="21"/>
      <c r="H78" s="21"/>
      <c r="I78" s="21"/>
      <c r="J78" s="22">
        <f t="shared" si="15"/>
        <v>846</v>
      </c>
    </row>
    <row r="79" spans="1:10" ht="15" customHeight="1" x14ac:dyDescent="0.35"/>
    <row r="80" spans="1:1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</sheetData>
  <mergeCells count="1">
    <mergeCell ref="A1:J1"/>
  </mergeCells>
  <phoneticPr fontId="2" type="noConversion"/>
  <printOptions horizontalCentered="1" verticalCentered="1"/>
  <pageMargins left="0.25" right="0.25" top="0.75" bottom="0.75" header="0.3" footer="0.3"/>
  <pageSetup scale="99" orientation="portrait" horizontalDpi="4294967293" verticalDpi="4294967293" copies="4" r:id="rId1"/>
  <headerFooter alignWithMargins="0">
    <oddHeader>&amp;L&amp;11Phone:  (407) 323-6188
Fax:  (407) 323-9906&amp;C&amp;"Arial,Bold"&amp;18Bloom Masters
&amp;R&amp;"Arial Black,Regular"&amp;14NOW IN OVIEDO!&amp;"Arial,Regular"&amp;11
Email:  orders@bloom-masters.com</oddHeader>
    <oddFooter>&amp;L&amp;"Arial Black,Regular"&amp;28NOW&amp;C&amp;"Arial Black,Regular"&amp;28OPEN IN&amp;R&amp;"Arial Black,Regular"&amp;28OVIEDO!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Availability Update</vt:lpstr>
      <vt:lpstr>'Weekly Availability Update'!Print_Area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 Masters</dc:creator>
  <cp:lastModifiedBy>Kristin</cp:lastModifiedBy>
  <cp:lastPrinted>2022-01-13T12:35:31Z</cp:lastPrinted>
  <dcterms:created xsi:type="dcterms:W3CDTF">2012-11-29T14:30:47Z</dcterms:created>
  <dcterms:modified xsi:type="dcterms:W3CDTF">2022-01-18T13:04:21Z</dcterms:modified>
</cp:coreProperties>
</file>